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workbookProtection workbookAlgorithmName="SHA-512" workbookHashValue="aoG3626hfu9SOgCLpKpeobVaGS+/0ABGEbq9tlUlo24S+QxYlgOcQUqOjK4kB+Dh7/BBpXMapTliohWaxsXVLQ==" workbookSaltValue="oIGhhd/AZUWaUqugFpfYfg==" workbookSpinCount="100000" lockStructure="1"/>
  <bookViews>
    <workbookView xWindow="-120" yWindow="-120" windowWidth="29040" windowHeight="15840" tabRatio="867"/>
  </bookViews>
  <sheets>
    <sheet name="ПАСПОРТ" sheetId="1" r:id="rId1"/>
    <sheet name="3" sheetId="8" r:id="rId2"/>
    <sheet name="3.1" sheetId="29" r:id="rId3"/>
    <sheet name="4" sheetId="9" r:id="rId4"/>
    <sheet name="5" sheetId="10" r:id="rId5"/>
    <sheet name="6" sheetId="11" r:id="rId6"/>
    <sheet name="7" sheetId="12" r:id="rId7"/>
    <sheet name="8" sheetId="13" r:id="rId8"/>
    <sheet name="9" sheetId="14" r:id="rId9"/>
    <sheet name="10" sheetId="15" r:id="rId10"/>
    <sheet name="11" sheetId="16" r:id="rId11"/>
    <sheet name="12" sheetId="17" r:id="rId12"/>
    <sheet name="13" sheetId="18" r:id="rId13"/>
    <sheet name="14" sheetId="31" r:id="rId14"/>
    <sheet name="14.1" sheetId="19" r:id="rId15"/>
    <sheet name="15" sheetId="20" r:id="rId16"/>
    <sheet name="16" sheetId="21" r:id="rId17"/>
    <sheet name="17" sheetId="22" r:id="rId18"/>
    <sheet name="18" sheetId="23" r:id="rId19"/>
    <sheet name="19" sheetId="24" r:id="rId20"/>
    <sheet name="19.1" sheetId="33" r:id="rId21"/>
    <sheet name="19.2" sheetId="32" r:id="rId22"/>
    <sheet name="20" sheetId="25" r:id="rId23"/>
    <sheet name="21" sheetId="26" r:id="rId24"/>
    <sheet name="22" sheetId="27" r:id="rId25"/>
    <sheet name="Соответствие критериям" sheetId="5" r:id="rId26"/>
    <sheet name="Субъекты РФ" sheetId="7" r:id="rId27"/>
    <sheet name="TechSheet" sheetId="30" state="veryHidden" r:id="rId28"/>
  </sheets>
  <definedNames>
    <definedName name="ID_Проекта">ПАСПОРТ!$A$36</definedName>
    <definedName name="KRST_TEMPLATE_VERSION">TechSheet!$A$2</definedName>
    <definedName name="KRST_TEMPLATE_YEAR">TechSheet!$A$1</definedName>
    <definedName name="БАЛЛЫ_п22">'22'!$P$6</definedName>
    <definedName name="ВБза2годаДо_п9">'9'!$E$37</definedName>
    <definedName name="ГодЗавершенияРеализации_п6">'6'!$G$36</definedName>
    <definedName name="ГодНачалаРеализации_п6">'6'!$F$36</definedName>
    <definedName name="ДатаОбъемаВыручки_п18">'18'!$E$5</definedName>
    <definedName name="ДатаФактическихЗначений_п3">'3'!$E$7</definedName>
    <definedName name="ДатаФактическихЗначений_п3.1">'3.1'!$D$4</definedName>
    <definedName name="ДоляВБ_п22">'22'!$I$6</definedName>
    <definedName name="ДоляВБза2годаДо_п22">'22'!$J$6</definedName>
    <definedName name="ДоляЗанятых_п22">'22'!$K$6</definedName>
    <definedName name="ДоляПоддержавших_п22">'22'!$L$6</definedName>
    <definedName name="ДоляТрудоспособных_п22">'22'!$M$6</definedName>
    <definedName name="_xlnm.Print_Titles" localSheetId="9">'10'!$4:$5</definedName>
    <definedName name="_xlnm.Print_Titles" localSheetId="10">'11'!$4:$5</definedName>
    <definedName name="_xlnm.Print_Titles" localSheetId="11">'12'!$4:$5</definedName>
    <definedName name="_xlnm.Print_Titles" localSheetId="12">'13'!$4:$5</definedName>
    <definedName name="_xlnm.Print_Titles" localSheetId="13">'14'!$4:$5</definedName>
    <definedName name="_xlnm.Print_Titles" localSheetId="14">'14.1'!$3:$4</definedName>
    <definedName name="_xlnm.Print_Titles" localSheetId="15">'15'!$4:$5</definedName>
    <definedName name="_xlnm.Print_Titles" localSheetId="16">'16'!$5:$6</definedName>
    <definedName name="_xlnm.Print_Titles" localSheetId="17">'17'!$4:$5</definedName>
    <definedName name="_xlnm.Print_Titles" localSheetId="18">'18'!$5:$6</definedName>
    <definedName name="_xlnm.Print_Titles" localSheetId="19">'19'!$5:$6</definedName>
    <definedName name="_xlnm.Print_Titles" localSheetId="20">'19.1'!$4:$5</definedName>
    <definedName name="_xlnm.Print_Titles" localSheetId="21">'19.2'!$4:$5</definedName>
    <definedName name="_xlnm.Print_Titles" localSheetId="22">'20'!$3:$4</definedName>
    <definedName name="_xlnm.Print_Titles" localSheetId="23">'21'!$4:$5</definedName>
    <definedName name="_xlnm.Print_Titles" localSheetId="24">'22'!$4:$5</definedName>
    <definedName name="_xlnm.Print_Titles" localSheetId="1">'3'!$7:$8</definedName>
    <definedName name="_xlnm.Print_Titles" localSheetId="2">'3.1'!$4:$5</definedName>
    <definedName name="_xlnm.Print_Titles" localSheetId="3">'4'!$4:$5</definedName>
    <definedName name="_xlnm.Print_Titles" localSheetId="4">'5'!$4:$5</definedName>
    <definedName name="_xlnm.Print_Titles" localSheetId="5">'6'!$4:$5</definedName>
    <definedName name="_xlnm.Print_Titles" localSheetId="6">'7'!$4:$5</definedName>
    <definedName name="_xlnm.Print_Titles" localSheetId="7">'8'!$4:$5</definedName>
    <definedName name="_xlnm.Print_Titles" localSheetId="8">'9'!$5:$6</definedName>
    <definedName name="_xlnm.Print_Titles" localSheetId="0">ПАСПОРТ!$41:$42</definedName>
    <definedName name="_xlnm.Print_Titles" localSheetId="25">'Соответствие критериям'!$A:$A,'Соответствие критериям'!$2:$5</definedName>
    <definedName name="_xlnm.Print_Titles" localSheetId="26">'Субъекты РФ'!$2:$2</definedName>
    <definedName name="ИД_п10">'10'!$A$6:$V$35</definedName>
    <definedName name="ИД_п11">'11'!$A$7:$D$9</definedName>
    <definedName name="ИД_п12">'12'!$A$6:$N$95</definedName>
    <definedName name="ИД_п13">'13'!$A$6:$F$7</definedName>
    <definedName name="ИД_п14.1">'14.1'!$A$5:$M$34</definedName>
    <definedName name="ИД_п15">'15'!$A$6:$H$35</definedName>
    <definedName name="ИД_п17">'17'!$A$6:$G$35</definedName>
    <definedName name="ИД_п19">'19'!$A$7:$M$9</definedName>
    <definedName name="ИД_п20">'20'!$A$5:$G$34</definedName>
    <definedName name="ИД_п21">'21'!$A$6:$D$35</definedName>
    <definedName name="ИД_п22">'22'!$A$7:$P$36</definedName>
    <definedName name="ИД_п3">'3'!$A$9:$F$21</definedName>
    <definedName name="ИД_п4">'4'!$A$6:$C$8</definedName>
    <definedName name="ИД_п5">'5'!$A$6:$F$10</definedName>
    <definedName name="ИД_п6">'6'!$A$6:$R$35</definedName>
    <definedName name="ИД_п7">'7'!$A$6:$J$35</definedName>
    <definedName name="ИД_п8">'8'!$A$6:$G$35</definedName>
    <definedName name="ИД_п9">'9'!$A$7:$J$36</definedName>
    <definedName name="КодСубъектаРФ">TechSheet!$A$5</definedName>
    <definedName name="КоличествоОбъектов_п10">'10'!$C$36</definedName>
    <definedName name="Мероприятия_п2">TechSheet!$V$56:$V$105</definedName>
    <definedName name="Муниципалитеты_п2">TechSheet!$R$56:$R$60</definedName>
    <definedName name="НазначениеОбъектовИнфраструктуры">TechSheet!$A$9:$A$25</definedName>
    <definedName name="НаименованиеПроекта_п1">ПАСПОРТ!$A$31</definedName>
    <definedName name="НаименованиеПроекта_п22">'22'!$B$6</definedName>
    <definedName name="НаименованиеСубъектаРФ">ПАСПОРТ!$B$25</definedName>
    <definedName name="НаименованиеТерритории_п1">ПАСПОРТ!$A$34</definedName>
    <definedName name="НаименованиеТерритории_п11">'11'!$B$6</definedName>
    <definedName name="НаименованиеТерритории_п13">'13'!$B$6</definedName>
    <definedName name="НаименованиеТерритории_п3">'3'!$D$2</definedName>
    <definedName name="НаселениеСтарше16_п20">'20'!$D$35</definedName>
    <definedName name="НасПункт1_п2">TechSheet!$S$56</definedName>
    <definedName name="НасПункт10_п2">TechSheet!$S$65</definedName>
    <definedName name="НасПункт11_п2">TechSheet!$S$66</definedName>
    <definedName name="НасПункт12_п2">TechSheet!$S$67</definedName>
    <definedName name="НасПункт13_п2">TechSheet!$S$68</definedName>
    <definedName name="НасПункт14_п2">TechSheet!$S$69</definedName>
    <definedName name="НасПункт15_п2">TechSheet!$S$70</definedName>
    <definedName name="НасПункт2_п2">TechSheet!$S$57</definedName>
    <definedName name="НасПункт3_п2">TechSheet!$S$58</definedName>
    <definedName name="НасПункт4_п2">TechSheet!$S$59</definedName>
    <definedName name="НасПункт5_п2">TechSheet!$S$60</definedName>
    <definedName name="НасПункт6_п2">TechSheet!$S$61</definedName>
    <definedName name="НасПункт7_п2">TechSheet!$S$62</definedName>
    <definedName name="НасПункт8_п2">TechSheet!$S$63</definedName>
    <definedName name="НасПункт9_п2">TechSheet!$S$64</definedName>
    <definedName name="НасПункты_п2">TechSheet!$S$56:$S$70</definedName>
    <definedName name="НасПунктыМероприятий_п2">TechSheet!$T$56:$T$105</definedName>
    <definedName name="НовыеРабочиеМестаY1_п19">'19'!$G$7</definedName>
    <definedName name="НовыеРабочиеМестаY2_п19">'19'!$H$7</definedName>
    <definedName name="НовыеРабочиеМестаY3_п19">'19'!$I$7</definedName>
    <definedName name="НовыхРабочихМест_п22">'22'!$O$6</definedName>
    <definedName name="НомерацияМероприятий_п2">TechSheet!$U$56:$U$105</definedName>
    <definedName name="_xlnm.Print_Area" localSheetId="9">'10'!$A$2:$V$40</definedName>
    <definedName name="_xlnm.Print_Area" localSheetId="10">'11'!$A$2:$D$10</definedName>
    <definedName name="_xlnm.Print_Area" localSheetId="11">'12'!$A$2:$N$249</definedName>
    <definedName name="_xlnm.Print_Area" localSheetId="12">'13'!$A$2:$F$9</definedName>
    <definedName name="_xlnm.Print_Area" localSheetId="13">'14'!$A$2:$K$106</definedName>
    <definedName name="_xlnm.Print_Area" localSheetId="14">'14.1'!$A$1:$M$38</definedName>
    <definedName name="_xlnm.Print_Area" localSheetId="15">'15'!$A$2:$H$35</definedName>
    <definedName name="_xlnm.Print_Area" localSheetId="16">'16'!$A$2:$G$27</definedName>
    <definedName name="_xlnm.Print_Area" localSheetId="17">'17'!$A$2:$G$36</definedName>
    <definedName name="_xlnm.Print_Area" localSheetId="18">'18'!$A$2:$I$36</definedName>
    <definedName name="_xlnm.Print_Area" localSheetId="19">'19'!$A$2:$M$12</definedName>
    <definedName name="_xlnm.Print_Area" localSheetId="20">'19.1'!$A$2:$M$16</definedName>
    <definedName name="_xlnm.Print_Area" localSheetId="21">'19.2'!$A$2:$M$16</definedName>
    <definedName name="_xlnm.Print_Area" localSheetId="22">'20'!$A$1:$G$37</definedName>
    <definedName name="_xlnm.Print_Area" localSheetId="23">'21'!$A$1:$D$35</definedName>
    <definedName name="_xlnm.Print_Area" localSheetId="24">'22'!$A$2:$P$37</definedName>
    <definedName name="_xlnm.Print_Area" localSheetId="1">'3'!$A$2:$F$23</definedName>
    <definedName name="_xlnm.Print_Area" localSheetId="2">'3.1'!$A$2:$E$23</definedName>
    <definedName name="_xlnm.Print_Area" localSheetId="3">'4'!$A$2:$C$8</definedName>
    <definedName name="_xlnm.Print_Area" localSheetId="4">'5'!$A$2:$F$13</definedName>
    <definedName name="_xlnm.Print_Area" localSheetId="5">'6'!$A$2:$R$42</definedName>
    <definedName name="_xlnm.Print_Area" localSheetId="6">'7'!$A$2:$J$37</definedName>
    <definedName name="_xlnm.Print_Area" localSheetId="7">'8'!$A$2:$G$37</definedName>
    <definedName name="_xlnm.Print_Area" localSheetId="8">'9'!$A$2:$J$43</definedName>
    <definedName name="_xlnm.Print_Area" localSheetId="0">ПАСПОРТ!$A$4:$E$95</definedName>
    <definedName name="ОбщественноОбсудившие_п20">'20'!$E$35</definedName>
    <definedName name="Ошибки_п2">TechSheet!$Z$56:$Z$105</definedName>
    <definedName name="Поддержавшие_п20">'20'!$F$35</definedName>
    <definedName name="ПродолжительностьПроекта_КрСевер">TechSheet!$A$7</definedName>
    <definedName name="ПродолжительностьПроекта_п22">'22'!$E$6</definedName>
    <definedName name="СметнаяСтоимость_п6">'6'!$I$36</definedName>
    <definedName name="СозданиеНовыхРабочихМест_п3">'3'!$F$21</definedName>
    <definedName name="СозданиеРабочихМест_п6">'6'!$M$36</definedName>
    <definedName name="СоотношениеДоходов_п22">'22'!$N$6</definedName>
    <definedName name="Список_ВидРабот">TechSheet!$A$42:$A$46</definedName>
    <definedName name="Список_ДаНет">TechSheet!$A$38:$A$39</definedName>
    <definedName name="Список_ДаНетПроект">TechSheet!$A$38:$A$40</definedName>
    <definedName name="Список_Направления">TechSheet!$A$27:$A$36</definedName>
    <definedName name="Список_ТребуетсяЛи">TechSheet!$A$48:$A$50</definedName>
    <definedName name="СубъектыИсофинансирование">'Субъекты РФ'!$A$3:$C$88</definedName>
    <definedName name="СубъектыРФ">'Субъекты РФ'!$A$3:$A$88</definedName>
    <definedName name="УровеньСофинансированияСубъектаРФ">TechSheet!$A$4</definedName>
    <definedName name="ФинансированиеY1_ВБ_п10">'10'!$I$36</definedName>
    <definedName name="ФинансированиеY1_МБ_п10">'10'!$H$36</definedName>
    <definedName name="ФинансированиеY1_п10">'10'!$E$36</definedName>
    <definedName name="ФинансированиеY1_РБ_п10">'10'!$G$36</definedName>
    <definedName name="ФинансированиеY1_ФБ_п10">'10'!$F$36</definedName>
    <definedName name="ФинансированиеY123_п10">'10'!$D$36</definedName>
    <definedName name="ФинансированиеY2_ВБ_п10">'10'!$N$36</definedName>
    <definedName name="ФинансированиеY2_МБ_п10">'10'!$M$36</definedName>
    <definedName name="ФинансированиеY2_п10">'10'!$J$36</definedName>
    <definedName name="ФинансированиеY2_РБ_п10">'10'!$L$36</definedName>
    <definedName name="ФинансированиеY2_ФБ_п10">'10'!$K$36</definedName>
    <definedName name="ФинансированиеY3_ВБ_п10">'10'!$S$36</definedName>
    <definedName name="ФинансированиеY3_МБ_п10">'10'!$R$36</definedName>
    <definedName name="ФинансированиеY3_п10">'10'!$O$36</definedName>
    <definedName name="ФинансированиеY3_РБ_п10">'10'!$Q$36</definedName>
    <definedName name="ФинансированиеY3_ФБ_п10">'10'!$P$36</definedName>
    <definedName name="ФинансированиеЗа2годаДо_п9">'9'!$I$37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29" l="1"/>
  <c r="Y59" i="30" l="1"/>
  <c r="Y60" i="30"/>
  <c r="Y61" i="30"/>
  <c r="Y62" i="30"/>
  <c r="Y63" i="30"/>
  <c r="Y64" i="30"/>
  <c r="Y65" i="30"/>
  <c r="Y66" i="30"/>
  <c r="Y67" i="30"/>
  <c r="Y68" i="30"/>
  <c r="Y69" i="30"/>
  <c r="Y70" i="30"/>
  <c r="Y71" i="30"/>
  <c r="Y72" i="30"/>
  <c r="Y73" i="30"/>
  <c r="Y74" i="30"/>
  <c r="Y75" i="30"/>
  <c r="Y76" i="30"/>
  <c r="Y77" i="30"/>
  <c r="Y78" i="30"/>
  <c r="Y79" i="30"/>
  <c r="Y80" i="30"/>
  <c r="Y81" i="30"/>
  <c r="Y82" i="30"/>
  <c r="Y83" i="30"/>
  <c r="Y84" i="30"/>
  <c r="Y85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A57" i="30"/>
  <c r="B57" i="30"/>
  <c r="C57" i="30"/>
  <c r="D57" i="30"/>
  <c r="A58" i="30"/>
  <c r="B58" i="30"/>
  <c r="C58" i="30"/>
  <c r="D58" i="30"/>
  <c r="A59" i="30"/>
  <c r="B59" i="30"/>
  <c r="C59" i="30"/>
  <c r="D59" i="30"/>
  <c r="A60" i="30"/>
  <c r="B60" i="30"/>
  <c r="C60" i="30"/>
  <c r="D60" i="30"/>
  <c r="A61" i="30"/>
  <c r="B61" i="30"/>
  <c r="C61" i="30"/>
  <c r="D61" i="30"/>
  <c r="A62" i="30"/>
  <c r="B62" i="30"/>
  <c r="C62" i="30"/>
  <c r="D62" i="30"/>
  <c r="A63" i="30"/>
  <c r="B63" i="30"/>
  <c r="C63" i="30"/>
  <c r="D63" i="30"/>
  <c r="A64" i="30"/>
  <c r="B64" i="30"/>
  <c r="C64" i="30"/>
  <c r="D64" i="30"/>
  <c r="A65" i="30"/>
  <c r="B65" i="30"/>
  <c r="C65" i="30"/>
  <c r="D65" i="30"/>
  <c r="A66" i="30"/>
  <c r="B66" i="30"/>
  <c r="C66" i="30"/>
  <c r="D66" i="30"/>
  <c r="A67" i="30"/>
  <c r="B67" i="30"/>
  <c r="C67" i="30"/>
  <c r="D67" i="30"/>
  <c r="A68" i="30"/>
  <c r="B68" i="30"/>
  <c r="C68" i="30"/>
  <c r="D68" i="30"/>
  <c r="A69" i="30"/>
  <c r="B69" i="30"/>
  <c r="C69" i="30"/>
  <c r="D69" i="30"/>
  <c r="A70" i="30"/>
  <c r="B70" i="30"/>
  <c r="C70" i="30"/>
  <c r="D70" i="30"/>
  <c r="A71" i="30"/>
  <c r="B71" i="30"/>
  <c r="C71" i="30"/>
  <c r="D71" i="30"/>
  <c r="A72" i="30"/>
  <c r="B72" i="30"/>
  <c r="C72" i="30"/>
  <c r="D72" i="30"/>
  <c r="A73" i="30"/>
  <c r="B73" i="30"/>
  <c r="C73" i="30"/>
  <c r="D73" i="30"/>
  <c r="A74" i="30"/>
  <c r="B74" i="30"/>
  <c r="C74" i="30"/>
  <c r="D74" i="30"/>
  <c r="A75" i="30"/>
  <c r="B75" i="30"/>
  <c r="C75" i="30"/>
  <c r="D75" i="30"/>
  <c r="A76" i="30"/>
  <c r="B76" i="30"/>
  <c r="C76" i="30"/>
  <c r="D76" i="30"/>
  <c r="A77" i="30"/>
  <c r="B77" i="30"/>
  <c r="C77" i="30"/>
  <c r="D77" i="30"/>
  <c r="A78" i="30"/>
  <c r="B78" i="30"/>
  <c r="C78" i="30"/>
  <c r="D78" i="30"/>
  <c r="A79" i="30"/>
  <c r="B79" i="30"/>
  <c r="C79" i="30"/>
  <c r="D79" i="30"/>
  <c r="A80" i="30"/>
  <c r="B80" i="30"/>
  <c r="C80" i="30"/>
  <c r="D80" i="30"/>
  <c r="A81" i="30"/>
  <c r="B81" i="30"/>
  <c r="C81" i="30"/>
  <c r="D81" i="30"/>
  <c r="A82" i="30"/>
  <c r="B82" i="30"/>
  <c r="C82" i="30"/>
  <c r="D82" i="30"/>
  <c r="A83" i="30"/>
  <c r="B83" i="30"/>
  <c r="C83" i="30"/>
  <c r="D83" i="30"/>
  <c r="A84" i="30"/>
  <c r="B84" i="30"/>
  <c r="C84" i="30"/>
  <c r="D84" i="30"/>
  <c r="A85" i="30"/>
  <c r="B85" i="30"/>
  <c r="C85" i="30"/>
  <c r="D85" i="30"/>
  <c r="A86" i="30"/>
  <c r="B86" i="30"/>
  <c r="C86" i="30"/>
  <c r="D86" i="30"/>
  <c r="A87" i="30"/>
  <c r="B87" i="30"/>
  <c r="C87" i="30"/>
  <c r="D87" i="30"/>
  <c r="A88" i="30"/>
  <c r="B88" i="30"/>
  <c r="C88" i="30"/>
  <c r="D88" i="30"/>
  <c r="A89" i="30"/>
  <c r="B89" i="30"/>
  <c r="C89" i="30"/>
  <c r="D89" i="30"/>
  <c r="A90" i="30"/>
  <c r="B90" i="30"/>
  <c r="C90" i="30"/>
  <c r="D90" i="30"/>
  <c r="A91" i="30"/>
  <c r="B91" i="30"/>
  <c r="C91" i="30"/>
  <c r="D91" i="30"/>
  <c r="A92" i="30"/>
  <c r="B92" i="30"/>
  <c r="C92" i="30"/>
  <c r="D92" i="30"/>
  <c r="A93" i="30"/>
  <c r="B93" i="30"/>
  <c r="C93" i="30"/>
  <c r="D93" i="30"/>
  <c r="A94" i="30"/>
  <c r="B94" i="30"/>
  <c r="C94" i="30"/>
  <c r="D94" i="30"/>
  <c r="A95" i="30"/>
  <c r="B95" i="30"/>
  <c r="C95" i="30"/>
  <c r="D95" i="30"/>
  <c r="A96" i="30"/>
  <c r="B96" i="30"/>
  <c r="C96" i="30"/>
  <c r="D96" i="30"/>
  <c r="A97" i="30"/>
  <c r="B97" i="30"/>
  <c r="C97" i="30"/>
  <c r="D97" i="30"/>
  <c r="A98" i="30"/>
  <c r="B98" i="30"/>
  <c r="C98" i="30"/>
  <c r="D98" i="30"/>
  <c r="A99" i="30"/>
  <c r="B99" i="30"/>
  <c r="C99" i="30"/>
  <c r="D99" i="30"/>
  <c r="A100" i="30"/>
  <c r="B100" i="30"/>
  <c r="C100" i="30"/>
  <c r="D100" i="30"/>
  <c r="A101" i="30"/>
  <c r="B101" i="30"/>
  <c r="C101" i="30"/>
  <c r="D101" i="30"/>
  <c r="A102" i="30"/>
  <c r="B102" i="30"/>
  <c r="C102" i="30"/>
  <c r="D102" i="30"/>
  <c r="A103" i="30"/>
  <c r="B103" i="30"/>
  <c r="C103" i="30"/>
  <c r="D103" i="30"/>
  <c r="A104" i="30"/>
  <c r="B104" i="30"/>
  <c r="C104" i="30"/>
  <c r="D104" i="30"/>
  <c r="A105" i="30"/>
  <c r="B105" i="30"/>
  <c r="C105" i="30"/>
  <c r="D105" i="30"/>
  <c r="B56" i="30"/>
  <c r="C56" i="30"/>
  <c r="D56" i="30"/>
  <c r="A56" i="30"/>
  <c r="B6" i="27" l="1"/>
  <c r="B6" i="18"/>
  <c r="B6" i="17"/>
  <c r="B6" i="16"/>
  <c r="D2" i="8"/>
  <c r="A5" i="30" l="1"/>
  <c r="A25" i="1" s="1"/>
  <c r="M243" i="17"/>
  <c r="L243" i="17"/>
  <c r="K243" i="17"/>
  <c r="J243" i="17"/>
  <c r="I243" i="17"/>
  <c r="H243" i="17"/>
  <c r="G243" i="17"/>
  <c r="F243" i="17"/>
  <c r="E243" i="17"/>
  <c r="D243" i="17"/>
  <c r="C243" i="17"/>
  <c r="M236" i="17"/>
  <c r="L236" i="17"/>
  <c r="K236" i="17"/>
  <c r="J236" i="17"/>
  <c r="J232" i="17" s="1"/>
  <c r="I236" i="17"/>
  <c r="I232" i="17" s="1"/>
  <c r="H236" i="17"/>
  <c r="G236" i="17"/>
  <c r="F236" i="17"/>
  <c r="F232" i="17" s="1"/>
  <c r="E236" i="17"/>
  <c r="D236" i="17"/>
  <c r="C236" i="17"/>
  <c r="M232" i="17"/>
  <c r="L232" i="17"/>
  <c r="K232" i="17"/>
  <c r="H232" i="17"/>
  <c r="G232" i="17"/>
  <c r="E232" i="17"/>
  <c r="D232" i="17"/>
  <c r="C232" i="17"/>
  <c r="M228" i="17"/>
  <c r="L228" i="17"/>
  <c r="K228" i="17"/>
  <c r="J228" i="17"/>
  <c r="I228" i="17"/>
  <c r="H228" i="17"/>
  <c r="G228" i="17"/>
  <c r="F228" i="17"/>
  <c r="E228" i="17"/>
  <c r="D228" i="17"/>
  <c r="C228" i="17"/>
  <c r="M221" i="17"/>
  <c r="L221" i="17"/>
  <c r="K221" i="17"/>
  <c r="K217" i="17" s="1"/>
  <c r="J221" i="17"/>
  <c r="I221" i="17"/>
  <c r="I217" i="17" s="1"/>
  <c r="H221" i="17"/>
  <c r="H217" i="17" s="1"/>
  <c r="G221" i="17"/>
  <c r="G217" i="17" s="1"/>
  <c r="F221" i="17"/>
  <c r="E221" i="17"/>
  <c r="D221" i="17"/>
  <c r="C221" i="17"/>
  <c r="C217" i="17" s="1"/>
  <c r="M217" i="17"/>
  <c r="L217" i="17"/>
  <c r="J217" i="17"/>
  <c r="F217" i="17"/>
  <c r="E217" i="17"/>
  <c r="D217" i="17"/>
  <c r="M213" i="17"/>
  <c r="L213" i="17"/>
  <c r="K213" i="17"/>
  <c r="J213" i="17"/>
  <c r="I213" i="17"/>
  <c r="H213" i="17"/>
  <c r="G213" i="17"/>
  <c r="F213" i="17"/>
  <c r="E213" i="17"/>
  <c r="D213" i="17"/>
  <c r="C213" i="17"/>
  <c r="M206" i="17"/>
  <c r="L206" i="17"/>
  <c r="K206" i="17"/>
  <c r="K202" i="17" s="1"/>
  <c r="J206" i="17"/>
  <c r="I206" i="17"/>
  <c r="H206" i="17"/>
  <c r="H202" i="17" s="1"/>
  <c r="G206" i="17"/>
  <c r="G202" i="17" s="1"/>
  <c r="F206" i="17"/>
  <c r="E206" i="17"/>
  <c r="D206" i="17"/>
  <c r="C206" i="17"/>
  <c r="C202" i="17" s="1"/>
  <c r="M202" i="17"/>
  <c r="L202" i="17"/>
  <c r="J202" i="17"/>
  <c r="I202" i="17"/>
  <c r="F202" i="17"/>
  <c r="E202" i="17"/>
  <c r="D202" i="17"/>
  <c r="M198" i="17"/>
  <c r="L198" i="17"/>
  <c r="K198" i="17"/>
  <c r="J198" i="17"/>
  <c r="I198" i="17"/>
  <c r="H198" i="17"/>
  <c r="G198" i="17"/>
  <c r="F198" i="17"/>
  <c r="E198" i="17"/>
  <c r="D198" i="17"/>
  <c r="C198" i="17"/>
  <c r="M191" i="17"/>
  <c r="L191" i="17"/>
  <c r="K191" i="17"/>
  <c r="K187" i="17" s="1"/>
  <c r="J191" i="17"/>
  <c r="I191" i="17"/>
  <c r="I187" i="17" s="1"/>
  <c r="H191" i="17"/>
  <c r="H187" i="17" s="1"/>
  <c r="G191" i="17"/>
  <c r="G187" i="17" s="1"/>
  <c r="F191" i="17"/>
  <c r="E191" i="17"/>
  <c r="D191" i="17"/>
  <c r="C191" i="17"/>
  <c r="C187" i="17" s="1"/>
  <c r="M187" i="17"/>
  <c r="L187" i="17"/>
  <c r="J187" i="17"/>
  <c r="F187" i="17"/>
  <c r="E187" i="17"/>
  <c r="D187" i="17"/>
  <c r="M183" i="17"/>
  <c r="L183" i="17"/>
  <c r="K183" i="17"/>
  <c r="J183" i="17"/>
  <c r="I183" i="17"/>
  <c r="H183" i="17"/>
  <c r="G183" i="17"/>
  <c r="F183" i="17"/>
  <c r="E183" i="17"/>
  <c r="D183" i="17"/>
  <c r="C183" i="17"/>
  <c r="M176" i="17"/>
  <c r="M172" i="17" s="1"/>
  <c r="L176" i="17"/>
  <c r="K176" i="17"/>
  <c r="K172" i="17" s="1"/>
  <c r="J176" i="17"/>
  <c r="I176" i="17"/>
  <c r="I172" i="17" s="1"/>
  <c r="H176" i="17"/>
  <c r="G176" i="17"/>
  <c r="G172" i="17" s="1"/>
  <c r="F176" i="17"/>
  <c r="E176" i="17"/>
  <c r="E172" i="17" s="1"/>
  <c r="D176" i="17"/>
  <c r="C176" i="17"/>
  <c r="C172" i="17" s="1"/>
  <c r="L172" i="17"/>
  <c r="J172" i="17"/>
  <c r="H172" i="17"/>
  <c r="F172" i="17"/>
  <c r="D172" i="17"/>
  <c r="M168" i="17"/>
  <c r="L168" i="17"/>
  <c r="K168" i="17"/>
  <c r="J168" i="17"/>
  <c r="I168" i="17"/>
  <c r="H168" i="17"/>
  <c r="G168" i="17"/>
  <c r="F168" i="17"/>
  <c r="E168" i="17"/>
  <c r="D168" i="17"/>
  <c r="C168" i="17"/>
  <c r="M161" i="17"/>
  <c r="L161" i="17"/>
  <c r="K161" i="17"/>
  <c r="K157" i="17" s="1"/>
  <c r="J161" i="17"/>
  <c r="I161" i="17"/>
  <c r="I157" i="17" s="1"/>
  <c r="H161" i="17"/>
  <c r="H157" i="17" s="1"/>
  <c r="G161" i="17"/>
  <c r="F161" i="17"/>
  <c r="E161" i="17"/>
  <c r="D161" i="17"/>
  <c r="D11" i="17" s="1"/>
  <c r="C161" i="17"/>
  <c r="C157" i="17" s="1"/>
  <c r="M157" i="17"/>
  <c r="L157" i="17"/>
  <c r="J157" i="17"/>
  <c r="G157" i="17"/>
  <c r="F157" i="17"/>
  <c r="E157" i="17"/>
  <c r="D157" i="17"/>
  <c r="M153" i="17"/>
  <c r="L153" i="17"/>
  <c r="K153" i="17"/>
  <c r="J153" i="17"/>
  <c r="I153" i="17"/>
  <c r="H153" i="17"/>
  <c r="G153" i="17"/>
  <c r="F153" i="17"/>
  <c r="E153" i="17"/>
  <c r="D153" i="17"/>
  <c r="C153" i="17"/>
  <c r="M146" i="17"/>
  <c r="M142" i="17" s="1"/>
  <c r="L146" i="17"/>
  <c r="K146" i="17"/>
  <c r="K142" i="17" s="1"/>
  <c r="J146" i="17"/>
  <c r="I146" i="17"/>
  <c r="I142" i="17" s="1"/>
  <c r="H146" i="17"/>
  <c r="G146" i="17"/>
  <c r="G142" i="17" s="1"/>
  <c r="F146" i="17"/>
  <c r="E146" i="17"/>
  <c r="D146" i="17"/>
  <c r="C146" i="17"/>
  <c r="C142" i="17" s="1"/>
  <c r="L142" i="17"/>
  <c r="J142" i="17"/>
  <c r="H142" i="17"/>
  <c r="F142" i="17"/>
  <c r="D142" i="17"/>
  <c r="M138" i="17"/>
  <c r="L138" i="17"/>
  <c r="K138" i="17"/>
  <c r="J138" i="17"/>
  <c r="I138" i="17"/>
  <c r="H138" i="17"/>
  <c r="G138" i="17"/>
  <c r="F138" i="17"/>
  <c r="E138" i="17"/>
  <c r="D138" i="17"/>
  <c r="C138" i="17"/>
  <c r="M131" i="17"/>
  <c r="L131" i="17"/>
  <c r="K131" i="17"/>
  <c r="J131" i="17"/>
  <c r="J127" i="17" s="1"/>
  <c r="I131" i="17"/>
  <c r="I127" i="17" s="1"/>
  <c r="H131" i="17"/>
  <c r="G131" i="17"/>
  <c r="F131" i="17"/>
  <c r="F127" i="17" s="1"/>
  <c r="E131" i="17"/>
  <c r="D131" i="17"/>
  <c r="C131" i="17"/>
  <c r="M127" i="17"/>
  <c r="L127" i="17"/>
  <c r="K127" i="17"/>
  <c r="H127" i="17"/>
  <c r="G127" i="17"/>
  <c r="E127" i="17"/>
  <c r="D127" i="17"/>
  <c r="C127" i="17"/>
  <c r="M123" i="17"/>
  <c r="L123" i="17"/>
  <c r="K123" i="17"/>
  <c r="J123" i="17"/>
  <c r="I123" i="17"/>
  <c r="H123" i="17"/>
  <c r="G123" i="17"/>
  <c r="F123" i="17"/>
  <c r="E123" i="17"/>
  <c r="D123" i="17"/>
  <c r="C123" i="17"/>
  <c r="M116" i="17"/>
  <c r="L116" i="17"/>
  <c r="K116" i="17"/>
  <c r="K112" i="17" s="1"/>
  <c r="J116" i="17"/>
  <c r="J112" i="17" s="1"/>
  <c r="I116" i="17"/>
  <c r="I112" i="17" s="1"/>
  <c r="H116" i="17"/>
  <c r="G116" i="17"/>
  <c r="F116" i="17"/>
  <c r="E116" i="17"/>
  <c r="D116" i="17"/>
  <c r="C116" i="17"/>
  <c r="C112" i="17" s="1"/>
  <c r="M112" i="17"/>
  <c r="L112" i="17"/>
  <c r="H112" i="17"/>
  <c r="G112" i="17"/>
  <c r="F112" i="17"/>
  <c r="E112" i="17"/>
  <c r="D112" i="17"/>
  <c r="M108" i="17"/>
  <c r="L108" i="17"/>
  <c r="K108" i="17"/>
  <c r="J108" i="17"/>
  <c r="I108" i="17"/>
  <c r="H108" i="17"/>
  <c r="G108" i="17"/>
  <c r="F108" i="17"/>
  <c r="E108" i="17"/>
  <c r="D108" i="17"/>
  <c r="C108" i="17"/>
  <c r="M101" i="17"/>
  <c r="M97" i="17" s="1"/>
  <c r="L101" i="17"/>
  <c r="K101" i="17"/>
  <c r="J101" i="17"/>
  <c r="I101" i="17"/>
  <c r="I97" i="17" s="1"/>
  <c r="H101" i="17"/>
  <c r="G101" i="17"/>
  <c r="G97" i="17" s="1"/>
  <c r="F101" i="17"/>
  <c r="E101" i="17"/>
  <c r="E97" i="17" s="1"/>
  <c r="D101" i="17"/>
  <c r="C101" i="17"/>
  <c r="L97" i="17"/>
  <c r="K97" i="17"/>
  <c r="J97" i="17"/>
  <c r="H97" i="17"/>
  <c r="F97" i="17"/>
  <c r="D97" i="17"/>
  <c r="C97" i="17"/>
  <c r="M93" i="17"/>
  <c r="L93" i="17"/>
  <c r="K93" i="17"/>
  <c r="J93" i="17"/>
  <c r="I93" i="17"/>
  <c r="H93" i="17"/>
  <c r="G93" i="17"/>
  <c r="F93" i="17"/>
  <c r="E93" i="17"/>
  <c r="D93" i="17"/>
  <c r="C93" i="17"/>
  <c r="M86" i="17"/>
  <c r="L86" i="17"/>
  <c r="K86" i="17"/>
  <c r="K82" i="17" s="1"/>
  <c r="J86" i="17"/>
  <c r="J82" i="17" s="1"/>
  <c r="I86" i="17"/>
  <c r="I82" i="17" s="1"/>
  <c r="H86" i="17"/>
  <c r="G86" i="17"/>
  <c r="F86" i="17"/>
  <c r="E86" i="17"/>
  <c r="D86" i="17"/>
  <c r="C86" i="17"/>
  <c r="C82" i="17" s="1"/>
  <c r="M82" i="17"/>
  <c r="L82" i="17"/>
  <c r="H82" i="17"/>
  <c r="G82" i="17"/>
  <c r="F82" i="17"/>
  <c r="E82" i="17"/>
  <c r="D82" i="17"/>
  <c r="M78" i="17"/>
  <c r="L78" i="17"/>
  <c r="K78" i="17"/>
  <c r="J78" i="17"/>
  <c r="I78" i="17"/>
  <c r="H78" i="17"/>
  <c r="G78" i="17"/>
  <c r="F78" i="17"/>
  <c r="E78" i="17"/>
  <c r="D78" i="17"/>
  <c r="C78" i="17"/>
  <c r="M71" i="17"/>
  <c r="L71" i="17"/>
  <c r="K71" i="17"/>
  <c r="K67" i="17" s="1"/>
  <c r="J71" i="17"/>
  <c r="I71" i="17"/>
  <c r="I67" i="17" s="1"/>
  <c r="H71" i="17"/>
  <c r="H67" i="17" s="1"/>
  <c r="G71" i="17"/>
  <c r="G67" i="17" s="1"/>
  <c r="F71" i="17"/>
  <c r="E71" i="17"/>
  <c r="D71" i="17"/>
  <c r="C71" i="17"/>
  <c r="C67" i="17" s="1"/>
  <c r="M67" i="17"/>
  <c r="L67" i="17"/>
  <c r="J67" i="17"/>
  <c r="F67" i="17"/>
  <c r="E67" i="17"/>
  <c r="D67" i="17"/>
  <c r="M63" i="17"/>
  <c r="L63" i="17"/>
  <c r="K63" i="17"/>
  <c r="J63" i="17"/>
  <c r="I63" i="17"/>
  <c r="H63" i="17"/>
  <c r="G63" i="17"/>
  <c r="F63" i="17"/>
  <c r="E63" i="17"/>
  <c r="D63" i="17"/>
  <c r="C63" i="17"/>
  <c r="M56" i="17"/>
  <c r="L56" i="17"/>
  <c r="K56" i="17"/>
  <c r="J56" i="17"/>
  <c r="J52" i="17" s="1"/>
  <c r="I56" i="17"/>
  <c r="I52" i="17" s="1"/>
  <c r="H56" i="17"/>
  <c r="G56" i="17"/>
  <c r="F56" i="17"/>
  <c r="E56" i="17"/>
  <c r="D56" i="17"/>
  <c r="C56" i="17"/>
  <c r="M52" i="17"/>
  <c r="L52" i="17"/>
  <c r="K52" i="17"/>
  <c r="H52" i="17"/>
  <c r="G52" i="17"/>
  <c r="F52" i="17"/>
  <c r="E52" i="17"/>
  <c r="D52" i="17"/>
  <c r="C52" i="17"/>
  <c r="M48" i="17"/>
  <c r="L48" i="17"/>
  <c r="L18" i="17" s="1"/>
  <c r="K48" i="17"/>
  <c r="J48" i="17"/>
  <c r="I48" i="17"/>
  <c r="H48" i="17"/>
  <c r="G48" i="17"/>
  <c r="F48" i="17"/>
  <c r="E48" i="17"/>
  <c r="D48" i="17"/>
  <c r="D18" i="17" s="1"/>
  <c r="C48" i="17"/>
  <c r="M41" i="17"/>
  <c r="L41" i="17"/>
  <c r="L37" i="17" s="1"/>
  <c r="K41" i="17"/>
  <c r="J41" i="17"/>
  <c r="J37" i="17" s="1"/>
  <c r="I41" i="17"/>
  <c r="H41" i="17"/>
  <c r="H37" i="17" s="1"/>
  <c r="G41" i="17"/>
  <c r="F41" i="17"/>
  <c r="E41" i="17"/>
  <c r="D41" i="17"/>
  <c r="D37" i="17" s="1"/>
  <c r="C41" i="17"/>
  <c r="M37" i="17"/>
  <c r="K37" i="17"/>
  <c r="I37" i="17"/>
  <c r="G37" i="17"/>
  <c r="E37" i="17"/>
  <c r="C37" i="17"/>
  <c r="F35" i="25" a="1"/>
  <c r="E35" i="25" a="1"/>
  <c r="D35" i="25" a="1"/>
  <c r="D20" i="17"/>
  <c r="E20" i="17"/>
  <c r="F20" i="17"/>
  <c r="G20" i="17"/>
  <c r="H20" i="17"/>
  <c r="I20" i="17"/>
  <c r="J20" i="17"/>
  <c r="K20" i="17"/>
  <c r="L20" i="17"/>
  <c r="M20" i="17"/>
  <c r="C20" i="17"/>
  <c r="M19" i="17"/>
  <c r="L19" i="17"/>
  <c r="K19" i="17"/>
  <c r="J19" i="17"/>
  <c r="I19" i="17"/>
  <c r="H19" i="17"/>
  <c r="G19" i="17"/>
  <c r="F19" i="17"/>
  <c r="E19" i="17"/>
  <c r="D19" i="17"/>
  <c r="C19" i="17"/>
  <c r="M18" i="17"/>
  <c r="I18" i="17"/>
  <c r="E18" i="17"/>
  <c r="M17" i="17"/>
  <c r="L17" i="17"/>
  <c r="K17" i="17"/>
  <c r="J17" i="17"/>
  <c r="I17" i="17"/>
  <c r="H17" i="17"/>
  <c r="G17" i="17"/>
  <c r="F17" i="17"/>
  <c r="E17" i="17"/>
  <c r="D17" i="17"/>
  <c r="C17" i="17"/>
  <c r="M16" i="17"/>
  <c r="L16" i="17"/>
  <c r="K16" i="17"/>
  <c r="J16" i="17"/>
  <c r="I16" i="17"/>
  <c r="H16" i="17"/>
  <c r="G16" i="17"/>
  <c r="F16" i="17"/>
  <c r="E16" i="17"/>
  <c r="D16" i="17"/>
  <c r="C16" i="17"/>
  <c r="M15" i="17"/>
  <c r="L15" i="17"/>
  <c r="K15" i="17"/>
  <c r="J15" i="17"/>
  <c r="I15" i="17"/>
  <c r="H15" i="17"/>
  <c r="G15" i="17"/>
  <c r="F15" i="17"/>
  <c r="E15" i="17"/>
  <c r="D15" i="17"/>
  <c r="C15" i="17"/>
  <c r="M14" i="17"/>
  <c r="L14" i="17"/>
  <c r="K14" i="17"/>
  <c r="J14" i="17"/>
  <c r="I14" i="17"/>
  <c r="H14" i="17"/>
  <c r="G14" i="17"/>
  <c r="F14" i="17"/>
  <c r="E14" i="17"/>
  <c r="D14" i="17"/>
  <c r="C14" i="17"/>
  <c r="M13" i="17"/>
  <c r="L13" i="17"/>
  <c r="K13" i="17"/>
  <c r="J13" i="17"/>
  <c r="I13" i="17"/>
  <c r="H13" i="17"/>
  <c r="G13" i="17"/>
  <c r="F13" i="17"/>
  <c r="E13" i="17"/>
  <c r="D13" i="17"/>
  <c r="C13" i="17"/>
  <c r="M12" i="17"/>
  <c r="L12" i="17"/>
  <c r="K12" i="17"/>
  <c r="J12" i="17"/>
  <c r="I12" i="17"/>
  <c r="H12" i="17"/>
  <c r="G12" i="17"/>
  <c r="F12" i="17"/>
  <c r="E12" i="17"/>
  <c r="D12" i="17"/>
  <c r="C12" i="17"/>
  <c r="L11" i="17"/>
  <c r="H11" i="17"/>
  <c r="G11" i="17"/>
  <c r="M10" i="17"/>
  <c r="L10" i="17"/>
  <c r="K10" i="17"/>
  <c r="J10" i="17"/>
  <c r="I10" i="17"/>
  <c r="H10" i="17"/>
  <c r="G10" i="17"/>
  <c r="F10" i="17"/>
  <c r="E10" i="17"/>
  <c r="D10" i="17"/>
  <c r="C10" i="17"/>
  <c r="M9" i="17"/>
  <c r="L9" i="17"/>
  <c r="K9" i="17"/>
  <c r="J9" i="17"/>
  <c r="I9" i="17"/>
  <c r="H9" i="17"/>
  <c r="G9" i="17"/>
  <c r="F9" i="17"/>
  <c r="E9" i="17"/>
  <c r="D9" i="17"/>
  <c r="C9" i="17"/>
  <c r="N6" i="27"/>
  <c r="E11" i="17" l="1"/>
  <c r="H18" i="17"/>
  <c r="E142" i="17"/>
  <c r="G18" i="17"/>
  <c r="J11" i="17"/>
  <c r="M7" i="17"/>
  <c r="M11" i="17"/>
  <c r="J18" i="17"/>
  <c r="E7" i="17"/>
  <c r="G7" i="17"/>
  <c r="F11" i="17"/>
  <c r="C18" i="17"/>
  <c r="K18" i="17"/>
  <c r="C7" i="17"/>
  <c r="K7" i="17"/>
  <c r="K11" i="17"/>
  <c r="C11" i="17"/>
  <c r="D7" i="17"/>
  <c r="L7" i="17"/>
  <c r="I11" i="17"/>
  <c r="I7" i="17"/>
  <c r="H7" i="17"/>
  <c r="J7" i="17"/>
  <c r="F18" i="17"/>
  <c r="F37" i="17"/>
  <c r="F7" i="17" s="1"/>
  <c r="AD8" i="5"/>
  <c r="AD9" i="5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6" i="5"/>
  <c r="AB8" i="5"/>
  <c r="AB9" i="5"/>
  <c r="AB10" i="5"/>
  <c r="AB11" i="5"/>
  <c r="AB12" i="5"/>
  <c r="AB13" i="5"/>
  <c r="AB14" i="5"/>
  <c r="AB15" i="5"/>
  <c r="AB16" i="5"/>
  <c r="AB17" i="5"/>
  <c r="AB18" i="5"/>
  <c r="AB19" i="5"/>
  <c r="AB20" i="5"/>
  <c r="AB21" i="5"/>
  <c r="AB22" i="5"/>
  <c r="AB23" i="5"/>
  <c r="AB24" i="5"/>
  <c r="AB25" i="5"/>
  <c r="AB26" i="5"/>
  <c r="AB27" i="5"/>
  <c r="AB28" i="5"/>
  <c r="AB29" i="5"/>
  <c r="AB30" i="5"/>
  <c r="AB31" i="5"/>
  <c r="AB32" i="5"/>
  <c r="AB33" i="5"/>
  <c r="AB34" i="5"/>
  <c r="AB35" i="5"/>
  <c r="AB36" i="5"/>
  <c r="Z8" i="5"/>
  <c r="Z9" i="5"/>
  <c r="Z10" i="5"/>
  <c r="Z11" i="5"/>
  <c r="Z12" i="5"/>
  <c r="Z13" i="5"/>
  <c r="Z14" i="5"/>
  <c r="Z15" i="5"/>
  <c r="Z16" i="5"/>
  <c r="Z17" i="5"/>
  <c r="Z18" i="5"/>
  <c r="Z19" i="5"/>
  <c r="Z20" i="5"/>
  <c r="Z21" i="5"/>
  <c r="Z22" i="5"/>
  <c r="Z23" i="5"/>
  <c r="Z24" i="5"/>
  <c r="Z25" i="5"/>
  <c r="Z26" i="5"/>
  <c r="Z27" i="5"/>
  <c r="Z28" i="5"/>
  <c r="Z29" i="5"/>
  <c r="Z30" i="5"/>
  <c r="Z31" i="5"/>
  <c r="Z32" i="5"/>
  <c r="Z33" i="5"/>
  <c r="Z34" i="5"/>
  <c r="Z35" i="5"/>
  <c r="Z36" i="5"/>
  <c r="W6" i="5"/>
  <c r="I37" i="14"/>
  <c r="E37" i="14"/>
  <c r="H7" i="27" a="1"/>
  <c r="H7" i="27" s="1"/>
  <c r="G7" i="27" a="1"/>
  <c r="G7" i="27" s="1"/>
  <c r="F7" i="27" a="1"/>
  <c r="F7" i="27" s="1"/>
  <c r="D7" i="27" a="1"/>
  <c r="D7" i="27" s="1"/>
  <c r="C7" i="27" a="1"/>
  <c r="C7" i="27" s="1"/>
  <c r="H14" i="27" l="1"/>
  <c r="H29" i="27"/>
  <c r="H21" i="27"/>
  <c r="H13" i="27"/>
  <c r="H22" i="27"/>
  <c r="H36" i="27"/>
  <c r="H28" i="27"/>
  <c r="H20" i="27"/>
  <c r="H12" i="27"/>
  <c r="H30" i="27"/>
  <c r="H35" i="27"/>
  <c r="H27" i="27"/>
  <c r="H19" i="27"/>
  <c r="H11" i="27"/>
  <c r="H34" i="27"/>
  <c r="H26" i="27"/>
  <c r="H18" i="27"/>
  <c r="H10" i="27"/>
  <c r="H33" i="27"/>
  <c r="H25" i="27"/>
  <c r="H17" i="27"/>
  <c r="H9" i="27"/>
  <c r="H32" i="27"/>
  <c r="H24" i="27"/>
  <c r="H16" i="27"/>
  <c r="H8" i="27"/>
  <c r="H31" i="27"/>
  <c r="H23" i="27"/>
  <c r="H15" i="27"/>
  <c r="G14" i="27"/>
  <c r="G29" i="27"/>
  <c r="G21" i="27"/>
  <c r="G13" i="27"/>
  <c r="G22" i="27"/>
  <c r="G36" i="27"/>
  <c r="G28" i="27"/>
  <c r="G20" i="27"/>
  <c r="G12" i="27"/>
  <c r="G35" i="27"/>
  <c r="G27" i="27"/>
  <c r="G19" i="27"/>
  <c r="G11" i="27"/>
  <c r="G30" i="27"/>
  <c r="G34" i="27"/>
  <c r="G26" i="27"/>
  <c r="G18" i="27"/>
  <c r="G10" i="27"/>
  <c r="G33" i="27"/>
  <c r="G25" i="27"/>
  <c r="G17" i="27"/>
  <c r="G9" i="27"/>
  <c r="G32" i="27"/>
  <c r="G24" i="27"/>
  <c r="G16" i="27"/>
  <c r="G8" i="27"/>
  <c r="G31" i="27"/>
  <c r="G23" i="27"/>
  <c r="G15" i="27"/>
  <c r="F22" i="27"/>
  <c r="F13" i="27"/>
  <c r="F36" i="27"/>
  <c r="F28" i="27"/>
  <c r="F20" i="27"/>
  <c r="F12" i="27"/>
  <c r="F30" i="27"/>
  <c r="F21" i="27"/>
  <c r="F35" i="27"/>
  <c r="F27" i="27"/>
  <c r="F19" i="27"/>
  <c r="F11" i="27"/>
  <c r="F34" i="27"/>
  <c r="F26" i="27"/>
  <c r="F18" i="27"/>
  <c r="F10" i="27"/>
  <c r="F33" i="27"/>
  <c r="F25" i="27"/>
  <c r="F17" i="27"/>
  <c r="F9" i="27"/>
  <c r="F32" i="27"/>
  <c r="F24" i="27"/>
  <c r="F16" i="27"/>
  <c r="F8" i="27"/>
  <c r="F14" i="27"/>
  <c r="F29" i="27"/>
  <c r="F31" i="27"/>
  <c r="F23" i="27"/>
  <c r="F15" i="27"/>
  <c r="D13" i="27"/>
  <c r="D36" i="27"/>
  <c r="D28" i="27"/>
  <c r="D20" i="27"/>
  <c r="D12" i="27"/>
  <c r="D35" i="27"/>
  <c r="D27" i="27"/>
  <c r="D19" i="27"/>
  <c r="D11" i="27"/>
  <c r="D29" i="27"/>
  <c r="D34" i="27"/>
  <c r="D26" i="27"/>
  <c r="D18" i="27"/>
  <c r="D10" i="27"/>
  <c r="D22" i="27"/>
  <c r="D33" i="27"/>
  <c r="D25" i="27"/>
  <c r="D17" i="27"/>
  <c r="D9" i="27"/>
  <c r="D30" i="27"/>
  <c r="D21" i="27"/>
  <c r="D32" i="27"/>
  <c r="D24" i="27"/>
  <c r="D16" i="27"/>
  <c r="D8" i="27"/>
  <c r="D14" i="27"/>
  <c r="D31" i="27"/>
  <c r="D23" i="27"/>
  <c r="D15" i="27"/>
  <c r="C22" i="27"/>
  <c r="C13" i="27"/>
  <c r="C36" i="27"/>
  <c r="C28" i="27"/>
  <c r="C20" i="27"/>
  <c r="C12" i="27"/>
  <c r="C30" i="27"/>
  <c r="C21" i="27"/>
  <c r="C35" i="27"/>
  <c r="C27" i="27"/>
  <c r="C19" i="27"/>
  <c r="C11" i="27"/>
  <c r="C14" i="27"/>
  <c r="C29" i="27"/>
  <c r="C34" i="27"/>
  <c r="C26" i="27"/>
  <c r="C18" i="27"/>
  <c r="C10" i="27"/>
  <c r="C33" i="27"/>
  <c r="C25" i="27"/>
  <c r="C17" i="27"/>
  <c r="C9" i="27"/>
  <c r="C32" i="27"/>
  <c r="C24" i="27"/>
  <c r="C16" i="27"/>
  <c r="C8" i="27"/>
  <c r="C31" i="27"/>
  <c r="C23" i="27"/>
  <c r="C15" i="27"/>
  <c r="G56" i="30" l="1"/>
  <c r="Y56" i="30" s="1"/>
  <c r="W64" i="30"/>
  <c r="W80" i="30"/>
  <c r="W96" i="30"/>
  <c r="W59" i="30"/>
  <c r="W75" i="30"/>
  <c r="W91" i="30"/>
  <c r="W66" i="30"/>
  <c r="W82" i="30"/>
  <c r="W98" i="30"/>
  <c r="W61" i="30"/>
  <c r="W77" i="30"/>
  <c r="W93" i="30"/>
  <c r="W56" i="30"/>
  <c r="W63" i="30"/>
  <c r="W79" i="30"/>
  <c r="W95" i="30"/>
  <c r="W65" i="30"/>
  <c r="W81" i="30"/>
  <c r="W97" i="30"/>
  <c r="W67" i="30"/>
  <c r="W83" i="30"/>
  <c r="W99" i="30"/>
  <c r="W100" i="30"/>
  <c r="W84" i="30"/>
  <c r="W70" i="30"/>
  <c r="W102" i="30"/>
  <c r="W104" i="30"/>
  <c r="W86" i="30"/>
  <c r="W72" i="30"/>
  <c r="W58" i="30"/>
  <c r="W74" i="30"/>
  <c r="W90" i="30"/>
  <c r="W69" i="30"/>
  <c r="W85" i="30"/>
  <c r="W101" i="30"/>
  <c r="W88" i="30"/>
  <c r="W60" i="30"/>
  <c r="W76" i="30"/>
  <c r="W92" i="30"/>
  <c r="W71" i="30"/>
  <c r="W87" i="30"/>
  <c r="W103" i="30"/>
  <c r="W68" i="30"/>
  <c r="W62" i="30"/>
  <c r="W78" i="30"/>
  <c r="W94" i="30"/>
  <c r="W57" i="30"/>
  <c r="W73" i="30"/>
  <c r="W89" i="30"/>
  <c r="W105" i="30"/>
  <c r="E56" i="30" a="1"/>
  <c r="E56" i="30" s="1"/>
  <c r="E80" i="30" a="1"/>
  <c r="E80" i="30" s="1"/>
  <c r="G80" i="30"/>
  <c r="G91" i="30"/>
  <c r="E91" i="30" a="1"/>
  <c r="E91" i="30" s="1"/>
  <c r="G66" i="30"/>
  <c r="E66" i="30" a="1"/>
  <c r="E66" i="30" s="1"/>
  <c r="E82" i="30" a="1"/>
  <c r="E82" i="30" s="1"/>
  <c r="G82" i="30"/>
  <c r="G98" i="30"/>
  <c r="E98" i="30" a="1"/>
  <c r="E98" i="30" s="1"/>
  <c r="E61" i="30" a="1"/>
  <c r="E61" i="30" s="1"/>
  <c r="G61" i="30"/>
  <c r="G77" i="30"/>
  <c r="E77" i="30" a="1"/>
  <c r="E77" i="30" s="1"/>
  <c r="E93" i="30" a="1"/>
  <c r="E93" i="30" s="1"/>
  <c r="G93" i="30"/>
  <c r="E64" i="30" a="1"/>
  <c r="E64" i="30" s="1"/>
  <c r="G64" i="30"/>
  <c r="E96" i="30" a="1"/>
  <c r="E96" i="30" s="1"/>
  <c r="G96" i="30"/>
  <c r="G59" i="30"/>
  <c r="E59" i="30" a="1"/>
  <c r="E59" i="30" s="1"/>
  <c r="G75" i="30"/>
  <c r="E75" i="30" a="1"/>
  <c r="E75" i="30" s="1"/>
  <c r="G68" i="30"/>
  <c r="E68" i="30" a="1"/>
  <c r="E68" i="30" s="1"/>
  <c r="G84" i="30"/>
  <c r="E84" i="30" a="1"/>
  <c r="E84" i="30" s="1"/>
  <c r="G100" i="30"/>
  <c r="E100" i="30" a="1"/>
  <c r="E100" i="30" s="1"/>
  <c r="E63" i="30" a="1"/>
  <c r="E63" i="30" s="1"/>
  <c r="G63" i="30"/>
  <c r="G79" i="30"/>
  <c r="E79" i="30" a="1"/>
  <c r="E79" i="30" s="1"/>
  <c r="E95" i="30" a="1"/>
  <c r="E95" i="30" s="1"/>
  <c r="G95" i="30"/>
  <c r="G70" i="30"/>
  <c r="E70" i="30" a="1"/>
  <c r="E70" i="30" s="1"/>
  <c r="E86" i="30" a="1"/>
  <c r="E86" i="30" s="1"/>
  <c r="G86" i="30"/>
  <c r="G102" i="30"/>
  <c r="E102" i="30" a="1"/>
  <c r="E102" i="30" s="1"/>
  <c r="G65" i="30"/>
  <c r="E65" i="30" a="1"/>
  <c r="E65" i="30" s="1"/>
  <c r="G81" i="30"/>
  <c r="E81" i="30" a="1"/>
  <c r="E81" i="30" s="1"/>
  <c r="G97" i="30"/>
  <c r="E97" i="30" a="1"/>
  <c r="E97" i="30" s="1"/>
  <c r="G72" i="30"/>
  <c r="E72" i="30" a="1"/>
  <c r="E72" i="30" s="1"/>
  <c r="G88" i="30"/>
  <c r="E88" i="30" a="1"/>
  <c r="E88" i="30" s="1"/>
  <c r="G104" i="30"/>
  <c r="E104" i="30" a="1"/>
  <c r="E104" i="30" s="1"/>
  <c r="E67" i="30" a="1"/>
  <c r="E67" i="30" s="1"/>
  <c r="G67" i="30"/>
  <c r="G83" i="30"/>
  <c r="E83" i="30" a="1"/>
  <c r="E83" i="30" s="1"/>
  <c r="G99" i="30"/>
  <c r="E99" i="30" a="1"/>
  <c r="E99" i="30" s="1"/>
  <c r="G58" i="30"/>
  <c r="Y58" i="30" s="1"/>
  <c r="E58" i="30" a="1"/>
  <c r="E58" i="30" s="1"/>
  <c r="F58" i="30" s="1"/>
  <c r="G74" i="30"/>
  <c r="E74" i="30" a="1"/>
  <c r="E74" i="30" s="1"/>
  <c r="G90" i="30"/>
  <c r="E90" i="30" a="1"/>
  <c r="E90" i="30" s="1"/>
  <c r="G69" i="30"/>
  <c r="E69" i="30" a="1"/>
  <c r="E69" i="30" s="1"/>
  <c r="G85" i="30"/>
  <c r="E85" i="30" a="1"/>
  <c r="E85" i="30" s="1"/>
  <c r="G101" i="30"/>
  <c r="E101" i="30" a="1"/>
  <c r="E101" i="30" s="1"/>
  <c r="G71" i="30"/>
  <c r="E71" i="30" a="1"/>
  <c r="E71" i="30" s="1"/>
  <c r="G87" i="30"/>
  <c r="E87" i="30" a="1"/>
  <c r="E87" i="30" s="1"/>
  <c r="G103" i="30"/>
  <c r="E103" i="30" a="1"/>
  <c r="E103" i="30" s="1"/>
  <c r="G60" i="30"/>
  <c r="E60" i="30" a="1"/>
  <c r="E60" i="30" s="1"/>
  <c r="G76" i="30"/>
  <c r="E76" i="30" a="1"/>
  <c r="E76" i="30" s="1"/>
  <c r="G92" i="30"/>
  <c r="E92" i="30" a="1"/>
  <c r="E92" i="30" s="1"/>
  <c r="G62" i="30"/>
  <c r="E62" i="30" a="1"/>
  <c r="E62" i="30" s="1"/>
  <c r="G78" i="30"/>
  <c r="E78" i="30" a="1"/>
  <c r="E78" i="30" s="1"/>
  <c r="G94" i="30"/>
  <c r="E94" i="30" a="1"/>
  <c r="E94" i="30" s="1"/>
  <c r="E57" i="30" a="1"/>
  <c r="E57" i="30" s="1"/>
  <c r="G57" i="30"/>
  <c r="Y57" i="30" s="1"/>
  <c r="G73" i="30"/>
  <c r="E73" i="30" a="1"/>
  <c r="E73" i="30" s="1"/>
  <c r="E89" i="30" a="1"/>
  <c r="E89" i="30" s="1"/>
  <c r="G89" i="30"/>
  <c r="G105" i="30"/>
  <c r="E105" i="30" a="1"/>
  <c r="E105" i="30" s="1"/>
  <c r="H56" i="30" l="1"/>
  <c r="J56" i="30"/>
  <c r="I56" i="30"/>
  <c r="F57" i="30"/>
  <c r="K56" i="30"/>
  <c r="N56" i="30" s="1"/>
  <c r="F56" i="30"/>
  <c r="X73" i="30" a="1"/>
  <c r="X73" i="30" s="1"/>
  <c r="X71" i="30" a="1"/>
  <c r="X71" i="30" s="1"/>
  <c r="X61" i="30" a="1"/>
  <c r="X61" i="30" s="1"/>
  <c r="X96" i="30" a="1"/>
  <c r="X96" i="30" s="1"/>
  <c r="X90" i="30" a="1"/>
  <c r="X90" i="30" s="1"/>
  <c r="X57" i="30" a="1"/>
  <c r="X57" i="30" s="1"/>
  <c r="X92" i="30" a="1"/>
  <c r="X92" i="30" s="1"/>
  <c r="X74" i="30" a="1"/>
  <c r="X74" i="30" s="1"/>
  <c r="X100" i="30" a="1"/>
  <c r="X100" i="30" s="1"/>
  <c r="X79" i="30" a="1"/>
  <c r="X79" i="30" s="1"/>
  <c r="X77" i="30" a="1"/>
  <c r="X77" i="30" s="1"/>
  <c r="X95" i="30" a="1"/>
  <c r="X95" i="30" s="1"/>
  <c r="X94" i="30" a="1"/>
  <c r="X94" i="30" s="1"/>
  <c r="X76" i="30" a="1"/>
  <c r="X76" i="30" s="1"/>
  <c r="X58" i="30" a="1"/>
  <c r="X58" i="30" s="1"/>
  <c r="X99" i="30" a="1"/>
  <c r="X99" i="30" s="1"/>
  <c r="X63" i="30" a="1"/>
  <c r="X63" i="30" s="1"/>
  <c r="X84" i="30" a="1"/>
  <c r="X84" i="30" s="1"/>
  <c r="X78" i="30" a="1"/>
  <c r="X78" i="30" s="1"/>
  <c r="X60" i="30" a="1"/>
  <c r="X60" i="30" s="1"/>
  <c r="X72" i="30" a="1"/>
  <c r="X72" i="30" s="1"/>
  <c r="X83" i="30" a="1"/>
  <c r="X83" i="30" s="1"/>
  <c r="X56" i="30" a="1"/>
  <c r="X56" i="30" s="1"/>
  <c r="X64" i="30" a="1"/>
  <c r="X64" i="30" s="1"/>
  <c r="X88" i="30" a="1"/>
  <c r="X88" i="30" s="1"/>
  <c r="X86" i="30" a="1"/>
  <c r="X86" i="30" s="1"/>
  <c r="X67" i="30" a="1"/>
  <c r="X67" i="30" s="1"/>
  <c r="X98" i="30" a="1"/>
  <c r="X98" i="30" s="1"/>
  <c r="X93" i="30" a="1"/>
  <c r="X93" i="30" s="1"/>
  <c r="X68" i="30" a="1"/>
  <c r="X68" i="30" s="1"/>
  <c r="X101" i="30" a="1"/>
  <c r="X101" i="30" s="1"/>
  <c r="X104" i="30" a="1"/>
  <c r="X104" i="30" s="1"/>
  <c r="X97" i="30" a="1"/>
  <c r="X97" i="30" s="1"/>
  <c r="X66" i="30" a="1"/>
  <c r="X66" i="30" s="1"/>
  <c r="X75" i="30" a="1"/>
  <c r="X75" i="30" s="1"/>
  <c r="X62" i="30" a="1"/>
  <c r="X62" i="30" s="1"/>
  <c r="X105" i="30" a="1"/>
  <c r="X105" i="30" s="1"/>
  <c r="X103" i="30" a="1"/>
  <c r="X103" i="30" s="1"/>
  <c r="X85" i="30" a="1"/>
  <c r="X85" i="30" s="1"/>
  <c r="X102" i="30" a="1"/>
  <c r="X102" i="30" s="1"/>
  <c r="X81" i="30" a="1"/>
  <c r="X81" i="30" s="1"/>
  <c r="X80" i="30" a="1"/>
  <c r="X80" i="30" s="1"/>
  <c r="X59" i="30" a="1"/>
  <c r="X59" i="30" s="1"/>
  <c r="X89" i="30" a="1"/>
  <c r="X89" i="30" s="1"/>
  <c r="X87" i="30" a="1"/>
  <c r="X87" i="30" s="1"/>
  <c r="X69" i="30" a="1"/>
  <c r="X69" i="30" s="1"/>
  <c r="X70" i="30" a="1"/>
  <c r="X70" i="30" s="1"/>
  <c r="X65" i="30" a="1"/>
  <c r="X65" i="30" s="1"/>
  <c r="X91" i="30" a="1"/>
  <c r="X91" i="30" s="1"/>
  <c r="X82" i="30" a="1"/>
  <c r="X82" i="30" s="1"/>
  <c r="H60" i="30"/>
  <c r="H97" i="30"/>
  <c r="I97" i="30"/>
  <c r="H78" i="30"/>
  <c r="J78" i="30"/>
  <c r="I101" i="30"/>
  <c r="H101" i="30"/>
  <c r="J74" i="30"/>
  <c r="I74" i="30"/>
  <c r="J75" i="30"/>
  <c r="H75" i="30"/>
  <c r="H73" i="30"/>
  <c r="I73" i="30"/>
  <c r="H62" i="30"/>
  <c r="H103" i="30"/>
  <c r="I103" i="30"/>
  <c r="I85" i="30"/>
  <c r="H85" i="30"/>
  <c r="H58" i="30"/>
  <c r="I58" i="30"/>
  <c r="J104" i="30"/>
  <c r="H104" i="30"/>
  <c r="H81" i="30"/>
  <c r="I81" i="30"/>
  <c r="H70" i="30"/>
  <c r="I70" i="30"/>
  <c r="H100" i="30"/>
  <c r="J100" i="30"/>
  <c r="I77" i="30"/>
  <c r="J77" i="30"/>
  <c r="H66" i="30"/>
  <c r="I66" i="30"/>
  <c r="H95" i="30"/>
  <c r="I95" i="30"/>
  <c r="J96" i="30"/>
  <c r="H96" i="30"/>
  <c r="H61" i="30"/>
  <c r="H87" i="30"/>
  <c r="I87" i="30"/>
  <c r="H69" i="30"/>
  <c r="J69" i="30"/>
  <c r="I99" i="30"/>
  <c r="H99" i="30"/>
  <c r="H88" i="30"/>
  <c r="H65" i="30"/>
  <c r="H84" i="30"/>
  <c r="I84" i="30"/>
  <c r="I91" i="30"/>
  <c r="H91" i="30"/>
  <c r="H57" i="30"/>
  <c r="J57" i="30"/>
  <c r="H80" i="30"/>
  <c r="I80" i="30"/>
  <c r="H92" i="30"/>
  <c r="H105" i="30"/>
  <c r="I105" i="30"/>
  <c r="H94" i="30"/>
  <c r="H76" i="30"/>
  <c r="I76" i="30"/>
  <c r="I71" i="30"/>
  <c r="J71" i="30"/>
  <c r="H90" i="30"/>
  <c r="I83" i="30"/>
  <c r="H83" i="30"/>
  <c r="J72" i="30"/>
  <c r="H72" i="30"/>
  <c r="H102" i="30"/>
  <c r="J102" i="30"/>
  <c r="H79" i="30"/>
  <c r="I79" i="30"/>
  <c r="I68" i="30"/>
  <c r="J68" i="30"/>
  <c r="J98" i="30"/>
  <c r="H98" i="30"/>
  <c r="H89" i="30"/>
  <c r="I89" i="30"/>
  <c r="I67" i="30"/>
  <c r="H67" i="30"/>
  <c r="H86" i="30"/>
  <c r="I93" i="30"/>
  <c r="H93" i="30"/>
  <c r="H82" i="30"/>
  <c r="I82" i="30"/>
  <c r="F60" i="30"/>
  <c r="F73" i="30"/>
  <c r="F62" i="30"/>
  <c r="F103" i="30"/>
  <c r="F85" i="30"/>
  <c r="F104" i="30"/>
  <c r="F81" i="30"/>
  <c r="F70" i="30"/>
  <c r="F100" i="30"/>
  <c r="F59" i="30"/>
  <c r="F77" i="30"/>
  <c r="F66" i="30"/>
  <c r="F92" i="30"/>
  <c r="F99" i="30"/>
  <c r="F88" i="30"/>
  <c r="F65" i="30"/>
  <c r="F84" i="30"/>
  <c r="F91" i="30"/>
  <c r="F87" i="30"/>
  <c r="F95" i="30"/>
  <c r="F96" i="30"/>
  <c r="F61" i="30"/>
  <c r="F105" i="30"/>
  <c r="F90" i="30"/>
  <c r="F72" i="30"/>
  <c r="F102" i="30"/>
  <c r="F79" i="30"/>
  <c r="F68" i="30"/>
  <c r="F98" i="30"/>
  <c r="F69" i="30"/>
  <c r="F94" i="30"/>
  <c r="F76" i="30"/>
  <c r="F71" i="30"/>
  <c r="F83" i="30"/>
  <c r="F64" i="30"/>
  <c r="F80" i="30"/>
  <c r="F78" i="30"/>
  <c r="F74" i="30"/>
  <c r="F97" i="30"/>
  <c r="F75" i="30"/>
  <c r="F101" i="30"/>
  <c r="F89" i="30"/>
  <c r="F67" i="30"/>
  <c r="F86" i="30"/>
  <c r="F63" i="30"/>
  <c r="F93" i="30"/>
  <c r="F82" i="30"/>
  <c r="Z56" i="30" l="1"/>
  <c r="F43" i="1" s="1"/>
  <c r="I57" i="30"/>
  <c r="J58" i="30"/>
  <c r="K57" i="30"/>
  <c r="L56" i="30"/>
  <c r="M56" i="30" s="1"/>
  <c r="O56" i="30" s="1"/>
  <c r="H59" i="30"/>
  <c r="I59" i="30"/>
  <c r="H63" i="30"/>
  <c r="J59" i="30" l="1"/>
  <c r="I60" i="30"/>
  <c r="L57" i="30"/>
  <c r="N57" i="30" s="1"/>
  <c r="K58" i="30"/>
  <c r="K59" i="30" s="1"/>
  <c r="K60" i="30" s="1"/>
  <c r="I62" i="30"/>
  <c r="H64" i="30"/>
  <c r="I63" i="30"/>
  <c r="I64" i="30" s="1"/>
  <c r="P56" i="30"/>
  <c r="A43" i="1"/>
  <c r="Z57" i="30" l="1"/>
  <c r="F44" i="1" s="1"/>
  <c r="I61" i="30"/>
  <c r="J60" i="30"/>
  <c r="J61" i="30" s="1"/>
  <c r="H68" i="30"/>
  <c r="M57" i="30"/>
  <c r="O57" i="30" s="1"/>
  <c r="P57" i="30" s="1"/>
  <c r="L58" i="30"/>
  <c r="L59" i="30" s="1"/>
  <c r="L60" i="30" s="1"/>
  <c r="I65" i="30"/>
  <c r="K61" i="30"/>
  <c r="K62" i="30" s="1"/>
  <c r="K63" i="30" s="1"/>
  <c r="K64" i="30" s="1"/>
  <c r="I69" i="30" l="1"/>
  <c r="I72" i="30" s="1"/>
  <c r="J62" i="30"/>
  <c r="H71" i="30"/>
  <c r="M58" i="30"/>
  <c r="N58" i="30" s="1"/>
  <c r="A44" i="1"/>
  <c r="J63" i="30"/>
  <c r="K65" i="30"/>
  <c r="K66" i="30" s="1"/>
  <c r="K67" i="30" s="1"/>
  <c r="K68" i="30" s="1"/>
  <c r="K69" i="30" s="1"/>
  <c r="K70" i="30" s="1"/>
  <c r="K71" i="30" s="1"/>
  <c r="K72" i="30" s="1"/>
  <c r="K73" i="30" s="1"/>
  <c r="K74" i="30" s="1"/>
  <c r="K75" i="30" s="1"/>
  <c r="K76" i="30" s="1"/>
  <c r="K77" i="30" s="1"/>
  <c r="K78" i="30" s="1"/>
  <c r="K79" i="30" s="1"/>
  <c r="K80" i="30" s="1"/>
  <c r="K81" i="30" s="1"/>
  <c r="K82" i="30" s="1"/>
  <c r="K83" i="30" s="1"/>
  <c r="K84" i="30" s="1"/>
  <c r="K85" i="30" s="1"/>
  <c r="K86" i="30" s="1"/>
  <c r="K87" i="30" s="1"/>
  <c r="K88" i="30" s="1"/>
  <c r="K89" i="30" s="1"/>
  <c r="K90" i="30" s="1"/>
  <c r="K91" i="30" s="1"/>
  <c r="K92" i="30" s="1"/>
  <c r="K93" i="30" s="1"/>
  <c r="K94" i="30" s="1"/>
  <c r="K95" i="30" s="1"/>
  <c r="K96" i="30" s="1"/>
  <c r="K97" i="30" s="1"/>
  <c r="K98" i="30" s="1"/>
  <c r="K99" i="30" s="1"/>
  <c r="K100" i="30" s="1"/>
  <c r="K101" i="30" s="1"/>
  <c r="K102" i="30" s="1"/>
  <c r="K103" i="30" s="1"/>
  <c r="K104" i="30" s="1"/>
  <c r="K105" i="30" s="1"/>
  <c r="L61" i="30"/>
  <c r="L62" i="30" s="1"/>
  <c r="L63" i="30" s="1"/>
  <c r="L64" i="30" s="1"/>
  <c r="Z58" i="30" l="1"/>
  <c r="F45" i="1" s="1"/>
  <c r="I75" i="30"/>
  <c r="N77" i="30"/>
  <c r="L77" i="30"/>
  <c r="M77" i="30" s="1"/>
  <c r="O77" i="30" s="1"/>
  <c r="N74" i="30"/>
  <c r="L74" i="30"/>
  <c r="M74" i="30" s="1"/>
  <c r="H74" i="30"/>
  <c r="N71" i="30"/>
  <c r="L71" i="30"/>
  <c r="L72" i="30" s="1"/>
  <c r="L73" i="30" s="1"/>
  <c r="N68" i="30"/>
  <c r="L68" i="30"/>
  <c r="M68" i="30" s="1"/>
  <c r="M59" i="30"/>
  <c r="O59" i="30" s="1"/>
  <c r="O58" i="30"/>
  <c r="P58" i="30" s="1"/>
  <c r="J64" i="30"/>
  <c r="L65" i="30"/>
  <c r="Z71" i="30" l="1"/>
  <c r="F58" i="1" s="1"/>
  <c r="Z77" i="30"/>
  <c r="F64" i="1" s="1"/>
  <c r="Z68" i="30"/>
  <c r="F55" i="1" s="1"/>
  <c r="Z74" i="30"/>
  <c r="F61" i="1" s="1"/>
  <c r="I78" i="30"/>
  <c r="I86" i="30" s="1"/>
  <c r="I88" i="30" s="1"/>
  <c r="L78" i="30"/>
  <c r="L79" i="30" s="1"/>
  <c r="L80" i="30" s="1"/>
  <c r="L81" i="30" s="1"/>
  <c r="L82" i="30" s="1"/>
  <c r="L83" i="30" s="1"/>
  <c r="L84" i="30" s="1"/>
  <c r="L85" i="30" s="1"/>
  <c r="L86" i="30" s="1"/>
  <c r="L87" i="30" s="1"/>
  <c r="L88" i="30" s="1"/>
  <c r="L89" i="30" s="1"/>
  <c r="L90" i="30" s="1"/>
  <c r="L91" i="30" s="1"/>
  <c r="L92" i="30" s="1"/>
  <c r="L93" i="30" s="1"/>
  <c r="L94" i="30" s="1"/>
  <c r="L95" i="30" s="1"/>
  <c r="L96" i="30" s="1"/>
  <c r="L97" i="30" s="1"/>
  <c r="L98" i="30" s="1"/>
  <c r="L99" i="30" s="1"/>
  <c r="L100" i="30" s="1"/>
  <c r="L101" i="30" s="1"/>
  <c r="L102" i="30" s="1"/>
  <c r="L103" i="30" s="1"/>
  <c r="L104" i="30" s="1"/>
  <c r="L105" i="30" s="1"/>
  <c r="P77" i="30"/>
  <c r="A64" i="1"/>
  <c r="H77" i="30"/>
  <c r="H55" i="30" s="1"/>
  <c r="O74" i="30"/>
  <c r="P74" i="30" s="1"/>
  <c r="L75" i="30"/>
  <c r="L76" i="30" s="1"/>
  <c r="N72" i="30"/>
  <c r="M72" i="30"/>
  <c r="O72" i="30" s="1"/>
  <c r="M71" i="30"/>
  <c r="O71" i="30" s="1"/>
  <c r="A58" i="1" s="1"/>
  <c r="O68" i="30"/>
  <c r="P68" i="30" s="1"/>
  <c r="L69" i="30"/>
  <c r="L70" i="30" s="1"/>
  <c r="J65" i="30"/>
  <c r="J66" i="30" s="1"/>
  <c r="J67" i="30" s="1"/>
  <c r="J70" i="30" s="1"/>
  <c r="J73" i="30" s="1"/>
  <c r="J76" i="30" s="1"/>
  <c r="J79" i="30" s="1"/>
  <c r="J80" i="30" s="1"/>
  <c r="J81" i="30" s="1"/>
  <c r="J82" i="30" s="1"/>
  <c r="J83" i="30" s="1"/>
  <c r="J84" i="30" s="1"/>
  <c r="J85" i="30" s="1"/>
  <c r="J86" i="30" s="1"/>
  <c r="J87" i="30" s="1"/>
  <c r="J88" i="30" s="1"/>
  <c r="J89" i="30" s="1"/>
  <c r="J90" i="30" s="1"/>
  <c r="J91" i="30" s="1"/>
  <c r="J92" i="30" s="1"/>
  <c r="J93" i="30" s="1"/>
  <c r="J94" i="30" s="1"/>
  <c r="J95" i="30" s="1"/>
  <c r="J97" i="30" s="1"/>
  <c r="J99" i="30" s="1"/>
  <c r="J101" i="30" s="1"/>
  <c r="J103" i="30" s="1"/>
  <c r="J105" i="30" s="1"/>
  <c r="J55" i="30" s="1"/>
  <c r="N59" i="30"/>
  <c r="M60" i="30"/>
  <c r="M61" i="30" s="1"/>
  <c r="N61" i="30" s="1"/>
  <c r="A45" i="1"/>
  <c r="L66" i="30"/>
  <c r="L67" i="30" s="1"/>
  <c r="P59" i="30"/>
  <c r="A46" i="1"/>
  <c r="Z72" i="30" l="1"/>
  <c r="F59" i="1" s="1"/>
  <c r="Z61" i="30"/>
  <c r="F48" i="1" s="1"/>
  <c r="Z59" i="30"/>
  <c r="F46" i="1" s="1"/>
  <c r="M104" i="30"/>
  <c r="M105" i="30" s="1"/>
  <c r="N104" i="30"/>
  <c r="M102" i="30"/>
  <c r="M103" i="30" s="1"/>
  <c r="N102" i="30"/>
  <c r="M100" i="30"/>
  <c r="O100" i="30" s="1"/>
  <c r="N100" i="30"/>
  <c r="M98" i="30"/>
  <c r="O98" i="30" s="1"/>
  <c r="N98" i="30"/>
  <c r="I90" i="30"/>
  <c r="I92" i="30" s="1"/>
  <c r="I94" i="30" s="1"/>
  <c r="I96" i="30" s="1"/>
  <c r="I98" i="30" s="1"/>
  <c r="I100" i="30" s="1"/>
  <c r="I102" i="30" s="1"/>
  <c r="I104" i="30" s="1"/>
  <c r="I55" i="30" s="1"/>
  <c r="M96" i="30"/>
  <c r="O96" i="30" s="1"/>
  <c r="N96" i="30"/>
  <c r="A61" i="1"/>
  <c r="M78" i="30"/>
  <c r="O78" i="30" s="1"/>
  <c r="N78" i="30"/>
  <c r="R68" i="30"/>
  <c r="R70" i="30"/>
  <c r="R101" i="30"/>
  <c r="R98" i="30"/>
  <c r="R103" i="30"/>
  <c r="R82" i="30"/>
  <c r="R99" i="30"/>
  <c r="R102" i="30"/>
  <c r="R72" i="30"/>
  <c r="R79" i="30"/>
  <c r="R90" i="30"/>
  <c r="R83" i="30"/>
  <c r="R75" i="30"/>
  <c r="R95" i="30"/>
  <c r="R104" i="30"/>
  <c r="R62" i="30"/>
  <c r="R84" i="30"/>
  <c r="R60" i="30"/>
  <c r="R65" i="30"/>
  <c r="R64" i="30"/>
  <c r="R85" i="30"/>
  <c r="R78" i="30"/>
  <c r="R81" i="30"/>
  <c r="R97" i="30"/>
  <c r="R56" i="30"/>
  <c r="R86" i="30"/>
  <c r="R89" i="30"/>
  <c r="R73" i="30"/>
  <c r="R92" i="30"/>
  <c r="R96" i="30"/>
  <c r="R69" i="30"/>
  <c r="R100" i="30"/>
  <c r="R94" i="30"/>
  <c r="R61" i="30"/>
  <c r="R71" i="30"/>
  <c r="R76" i="30"/>
  <c r="R80" i="30"/>
  <c r="R66" i="30"/>
  <c r="R88" i="30"/>
  <c r="R93" i="30"/>
  <c r="R67" i="30"/>
  <c r="R87" i="30"/>
  <c r="R105" i="30"/>
  <c r="R91" i="30"/>
  <c r="R77" i="30"/>
  <c r="R63" i="30"/>
  <c r="R74" i="30"/>
  <c r="R59" i="30"/>
  <c r="M75" i="30"/>
  <c r="O75" i="30" s="1"/>
  <c r="N75" i="30"/>
  <c r="P71" i="30"/>
  <c r="R58" i="30" s="1"/>
  <c r="M73" i="30"/>
  <c r="P72" i="30"/>
  <c r="A59" i="1"/>
  <c r="A55" i="1"/>
  <c r="M69" i="30"/>
  <c r="M70" i="30" s="1"/>
  <c r="N69" i="30"/>
  <c r="M62" i="30"/>
  <c r="N62" i="30" s="1"/>
  <c r="O61" i="30"/>
  <c r="P61" i="30" s="1"/>
  <c r="O60" i="30"/>
  <c r="N60" i="30"/>
  <c r="R57" i="30"/>
  <c r="Z62" i="30" l="1"/>
  <c r="F49" i="1" s="1"/>
  <c r="Z75" i="30"/>
  <c r="F62" i="1" s="1"/>
  <c r="Z98" i="30"/>
  <c r="F85" i="1" s="1"/>
  <c r="Z102" i="30"/>
  <c r="F89" i="1" s="1"/>
  <c r="Z60" i="30"/>
  <c r="F47" i="1" s="1"/>
  <c r="Z69" i="30"/>
  <c r="F56" i="1" s="1"/>
  <c r="Z96" i="30"/>
  <c r="F83" i="1" s="1"/>
  <c r="Z78" i="30"/>
  <c r="F65" i="1" s="1"/>
  <c r="Z100" i="30"/>
  <c r="F87" i="1" s="1"/>
  <c r="Z104" i="30"/>
  <c r="F91" i="1" s="1"/>
  <c r="N105" i="30"/>
  <c r="O105" i="30"/>
  <c r="O104" i="30"/>
  <c r="P104" i="30" s="1"/>
  <c r="O102" i="30"/>
  <c r="P102" i="30" s="1"/>
  <c r="O103" i="30"/>
  <c r="N103" i="30"/>
  <c r="M101" i="30"/>
  <c r="M99" i="30"/>
  <c r="N99" i="30" s="1"/>
  <c r="P100" i="30"/>
  <c r="A87" i="1"/>
  <c r="P98" i="30"/>
  <c r="A85" i="1"/>
  <c r="M97" i="30"/>
  <c r="A83" i="1"/>
  <c r="P96" i="30"/>
  <c r="M63" i="30"/>
  <c r="O63" i="30" s="1"/>
  <c r="P63" i="30" s="1"/>
  <c r="M79" i="30"/>
  <c r="M80" i="30" s="1"/>
  <c r="M81" i="30" s="1"/>
  <c r="M82" i="30" s="1"/>
  <c r="M83" i="30" s="1"/>
  <c r="M84" i="30" s="1"/>
  <c r="M85" i="30" s="1"/>
  <c r="M86" i="30" s="1"/>
  <c r="M87" i="30" s="1"/>
  <c r="M88" i="30" s="1"/>
  <c r="M89" i="30" s="1"/>
  <c r="M90" i="30" s="1"/>
  <c r="M91" i="30" s="1"/>
  <c r="M92" i="30" s="1"/>
  <c r="M93" i="30" s="1"/>
  <c r="M94" i="30" s="1"/>
  <c r="M95" i="30" s="1"/>
  <c r="P78" i="30"/>
  <c r="A65" i="1"/>
  <c r="M76" i="30"/>
  <c r="P75" i="30"/>
  <c r="A62" i="1"/>
  <c r="N73" i="30"/>
  <c r="O73" i="30"/>
  <c r="N70" i="30"/>
  <c r="O70" i="30"/>
  <c r="O69" i="30"/>
  <c r="P69" i="30" s="1"/>
  <c r="O62" i="30"/>
  <c r="P62" i="30" s="1"/>
  <c r="A48" i="1"/>
  <c r="P60" i="30"/>
  <c r="A47" i="1"/>
  <c r="N63" i="30"/>
  <c r="Z63" i="30" l="1"/>
  <c r="F50" i="1" s="1"/>
  <c r="Z73" i="30"/>
  <c r="F60" i="1" s="1"/>
  <c r="Z103" i="30"/>
  <c r="F90" i="1" s="1"/>
  <c r="Z99" i="30"/>
  <c r="F86" i="1" s="1"/>
  <c r="Z70" i="30"/>
  <c r="F57" i="1" s="1"/>
  <c r="Z105" i="30"/>
  <c r="F92" i="1" s="1"/>
  <c r="M64" i="30"/>
  <c r="M65" i="30" s="1"/>
  <c r="M66" i="30" s="1"/>
  <c r="M67" i="30" s="1"/>
  <c r="O67" i="30" s="1"/>
  <c r="A89" i="1"/>
  <c r="A91" i="1"/>
  <c r="P105" i="30"/>
  <c r="A92" i="1"/>
  <c r="P103" i="30"/>
  <c r="A90" i="1"/>
  <c r="O99" i="30"/>
  <c r="P99" i="30" s="1"/>
  <c r="N101" i="30"/>
  <c r="O101" i="30"/>
  <c r="O97" i="30"/>
  <c r="N97" i="30"/>
  <c r="O95" i="30"/>
  <c r="N95" i="30"/>
  <c r="N94" i="30"/>
  <c r="O94" i="30"/>
  <c r="O93" i="30"/>
  <c r="N93" i="30"/>
  <c r="N92" i="30"/>
  <c r="O92" i="30"/>
  <c r="N91" i="30"/>
  <c r="O91" i="30"/>
  <c r="N90" i="30"/>
  <c r="O90" i="30"/>
  <c r="O89" i="30"/>
  <c r="N89" i="30"/>
  <c r="N88" i="30"/>
  <c r="O88" i="30"/>
  <c r="N87" i="30"/>
  <c r="O87" i="30"/>
  <c r="N86" i="30"/>
  <c r="O86" i="30"/>
  <c r="O85" i="30"/>
  <c r="N85" i="30"/>
  <c r="N84" i="30"/>
  <c r="O84" i="30"/>
  <c r="N83" i="30"/>
  <c r="O83" i="30"/>
  <c r="N82" i="30"/>
  <c r="O82" i="30"/>
  <c r="N81" i="30"/>
  <c r="O81" i="30"/>
  <c r="N80" i="30"/>
  <c r="O80" i="30"/>
  <c r="O79" i="30"/>
  <c r="N79" i="30"/>
  <c r="O76" i="30"/>
  <c r="N76" i="30"/>
  <c r="A49" i="1"/>
  <c r="A56" i="1"/>
  <c r="P73" i="30"/>
  <c r="A60" i="1"/>
  <c r="A57" i="1"/>
  <c r="P70" i="30"/>
  <c r="N66" i="30"/>
  <c r="N67" i="30"/>
  <c r="O66" i="30"/>
  <c r="P66" i="30" s="1"/>
  <c r="N65" i="30"/>
  <c r="N64" i="30"/>
  <c r="A50" i="1"/>
  <c r="O64" i="30" l="1"/>
  <c r="A51" i="1" s="1"/>
  <c r="O65" i="30"/>
  <c r="P65" i="30" s="1"/>
  <c r="Z65" i="30"/>
  <c r="F52" i="1" s="1"/>
  <c r="Z66" i="30"/>
  <c r="F53" i="1" s="1"/>
  <c r="Z80" i="30"/>
  <c r="F67" i="1" s="1"/>
  <c r="Z84" i="30"/>
  <c r="F71" i="1" s="1"/>
  <c r="Z88" i="30"/>
  <c r="F75" i="1" s="1"/>
  <c r="Z90" i="30"/>
  <c r="F77" i="1" s="1"/>
  <c r="Z94" i="30"/>
  <c r="F81" i="1" s="1"/>
  <c r="Z79" i="30"/>
  <c r="F66" i="1" s="1"/>
  <c r="Z89" i="30"/>
  <c r="F76" i="1" s="1"/>
  <c r="Z93" i="30"/>
  <c r="F80" i="1" s="1"/>
  <c r="Z95" i="30"/>
  <c r="F82" i="1" s="1"/>
  <c r="Z76" i="30"/>
  <c r="F63" i="1" s="1"/>
  <c r="Z97" i="30"/>
  <c r="F84" i="1" s="1"/>
  <c r="Z82" i="30"/>
  <c r="F69" i="1" s="1"/>
  <c r="Z86" i="30"/>
  <c r="F73" i="1" s="1"/>
  <c r="Z92" i="30"/>
  <c r="F79" i="1" s="1"/>
  <c r="Z85" i="30"/>
  <c r="F72" i="1" s="1"/>
  <c r="Z64" i="30"/>
  <c r="F51" i="1" s="1"/>
  <c r="Z67" i="30"/>
  <c r="F54" i="1" s="1"/>
  <c r="Z81" i="30"/>
  <c r="F68" i="1" s="1"/>
  <c r="Z83" i="30"/>
  <c r="F70" i="1" s="1"/>
  <c r="Z87" i="30"/>
  <c r="F74" i="1" s="1"/>
  <c r="Z91" i="30"/>
  <c r="F78" i="1" s="1"/>
  <c r="Z101" i="30"/>
  <c r="F88" i="1" s="1"/>
  <c r="A86" i="1"/>
  <c r="P101" i="30"/>
  <c r="A88" i="1"/>
  <c r="P97" i="30"/>
  <c r="A84" i="1"/>
  <c r="A82" i="1"/>
  <c r="P95" i="30"/>
  <c r="P94" i="30"/>
  <c r="A81" i="1"/>
  <c r="A80" i="1"/>
  <c r="P93" i="30"/>
  <c r="A79" i="1"/>
  <c r="P92" i="30"/>
  <c r="P91" i="30"/>
  <c r="A78" i="1"/>
  <c r="P90" i="30"/>
  <c r="A77" i="1"/>
  <c r="A76" i="1"/>
  <c r="P89" i="30"/>
  <c r="A75" i="1"/>
  <c r="P88" i="30"/>
  <c r="A74" i="1"/>
  <c r="P87" i="30"/>
  <c r="P86" i="30"/>
  <c r="A73" i="1"/>
  <c r="A72" i="1"/>
  <c r="P85" i="30"/>
  <c r="P84" i="30"/>
  <c r="A71" i="1"/>
  <c r="P83" i="30"/>
  <c r="A70" i="1"/>
  <c r="P82" i="30"/>
  <c r="A69" i="1"/>
  <c r="A68" i="1"/>
  <c r="P81" i="30"/>
  <c r="P80" i="30"/>
  <c r="A67" i="1"/>
  <c r="A66" i="1"/>
  <c r="P79" i="30"/>
  <c r="P76" i="30"/>
  <c r="A63" i="1"/>
  <c r="A53" i="1"/>
  <c r="P67" i="30"/>
  <c r="A54" i="1"/>
  <c r="P64" i="30"/>
  <c r="A37" i="5"/>
  <c r="M9" i="24"/>
  <c r="L9" i="24"/>
  <c r="I9" i="24"/>
  <c r="H9" i="24"/>
  <c r="G9" i="24"/>
  <c r="F9" i="24"/>
  <c r="M8" i="24"/>
  <c r="L8" i="24"/>
  <c r="I8" i="24"/>
  <c r="H8" i="24"/>
  <c r="G8" i="24"/>
  <c r="F8" i="24"/>
  <c r="A4" i="30"/>
  <c r="S36" i="15"/>
  <c r="R36" i="15"/>
  <c r="O36" i="15"/>
  <c r="N36" i="15"/>
  <c r="M36" i="15"/>
  <c r="J36" i="15"/>
  <c r="I36" i="15"/>
  <c r="H36" i="15"/>
  <c r="E36" i="15"/>
  <c r="C36" i="15"/>
  <c r="M36" i="11"/>
  <c r="I36" i="11"/>
  <c r="J6" i="27" s="1"/>
  <c r="E6" i="5" s="1"/>
  <c r="G36" i="11"/>
  <c r="F36" i="11"/>
  <c r="A52" i="1" l="1"/>
  <c r="E6" i="27"/>
  <c r="A7" i="30" s="1"/>
  <c r="H6" i="5" s="1"/>
  <c r="AD7" i="5"/>
  <c r="AD6" i="5" s="1" a="1"/>
  <c r="AD6" i="5" s="1"/>
  <c r="AB7" i="5"/>
  <c r="AB6" i="5" s="1" a="1"/>
  <c r="AB6" i="5" s="1"/>
  <c r="Z7" i="5"/>
  <c r="G44" i="11" l="1"/>
  <c r="M33" i="17"/>
  <c r="L33" i="17"/>
  <c r="K33" i="17"/>
  <c r="J33" i="17"/>
  <c r="I33" i="17"/>
  <c r="H33" i="17"/>
  <c r="G33" i="17"/>
  <c r="F33" i="17"/>
  <c r="E33" i="17"/>
  <c r="D33" i="17"/>
  <c r="C33" i="17"/>
  <c r="M26" i="17"/>
  <c r="L26" i="17"/>
  <c r="K26" i="17"/>
  <c r="J26" i="17"/>
  <c r="I26" i="17"/>
  <c r="H26" i="17"/>
  <c r="G26" i="17"/>
  <c r="F26" i="17"/>
  <c r="E26" i="17"/>
  <c r="D26" i="17"/>
  <c r="C26" i="17"/>
  <c r="F22" i="17" l="1"/>
  <c r="G22" i="17"/>
  <c r="M22" i="17"/>
  <c r="I22" i="17"/>
  <c r="C22" i="17"/>
  <c r="K22" i="17"/>
  <c r="E22" i="17"/>
  <c r="J22" i="17"/>
  <c r="G7" i="24"/>
  <c r="F21" i="8" s="1"/>
  <c r="M7" i="24"/>
  <c r="I7" i="24"/>
  <c r="H7" i="24"/>
  <c r="F7" i="24"/>
  <c r="L7" i="24"/>
  <c r="K6" i="27"/>
  <c r="N6" i="5" s="1"/>
  <c r="D22" i="17"/>
  <c r="H22" i="17"/>
  <c r="L22" i="17"/>
  <c r="M6" i="27" l="1"/>
  <c r="Q6" i="5" s="1"/>
  <c r="T6" i="5"/>
  <c r="O6" i="27"/>
  <c r="AA6" i="5"/>
  <c r="G6" i="5"/>
  <c r="S6" i="5" l="1"/>
  <c r="P6" i="5"/>
  <c r="Y6" i="5" l="1"/>
  <c r="V6" i="5" l="1"/>
  <c r="AC6" i="5"/>
  <c r="U70" i="30" l="1"/>
  <c r="U102" i="30"/>
  <c r="U63" i="30"/>
  <c r="U71" i="30"/>
  <c r="U79" i="30"/>
  <c r="U87" i="30"/>
  <c r="U95" i="30"/>
  <c r="U103" i="30"/>
  <c r="U64" i="30"/>
  <c r="U72" i="30"/>
  <c r="U80" i="30"/>
  <c r="U88" i="30"/>
  <c r="U96" i="30"/>
  <c r="U104" i="30"/>
  <c r="U57" i="30"/>
  <c r="U65" i="30"/>
  <c r="U73" i="30"/>
  <c r="U81" i="30"/>
  <c r="U89" i="30"/>
  <c r="U97" i="30"/>
  <c r="U105" i="30"/>
  <c r="U67" i="30"/>
  <c r="U75" i="30"/>
  <c r="U91" i="30"/>
  <c r="U58" i="30"/>
  <c r="U66" i="30"/>
  <c r="U74" i="30"/>
  <c r="U82" i="30"/>
  <c r="U90" i="30"/>
  <c r="U98" i="30"/>
  <c r="U56" i="30"/>
  <c r="U59" i="30"/>
  <c r="U83" i="30"/>
  <c r="U99" i="30"/>
  <c r="U60" i="30"/>
  <c r="U68" i="30"/>
  <c r="U76" i="30"/>
  <c r="U84" i="30"/>
  <c r="U92" i="30"/>
  <c r="U100" i="30"/>
  <c r="U94" i="30"/>
  <c r="U61" i="30"/>
  <c r="U69" i="30"/>
  <c r="U77" i="30"/>
  <c r="U85" i="30"/>
  <c r="U93" i="30"/>
  <c r="U101" i="30"/>
  <c r="U62" i="30"/>
  <c r="U78" i="30"/>
  <c r="U86" i="30"/>
  <c r="T57" i="30"/>
  <c r="T65" i="30"/>
  <c r="T73" i="30"/>
  <c r="T81" i="30"/>
  <c r="T89" i="30"/>
  <c r="T97" i="30"/>
  <c r="T105" i="30"/>
  <c r="T71" i="30"/>
  <c r="T58" i="30"/>
  <c r="T66" i="30"/>
  <c r="T74" i="30"/>
  <c r="T82" i="30"/>
  <c r="T90" i="30"/>
  <c r="T98" i="30"/>
  <c r="T56" i="30"/>
  <c r="T63" i="30"/>
  <c r="T59" i="30"/>
  <c r="T67" i="30"/>
  <c r="T75" i="30"/>
  <c r="T83" i="30"/>
  <c r="T91" i="30"/>
  <c r="T99" i="30"/>
  <c r="T87" i="30"/>
  <c r="T60" i="30"/>
  <c r="T68" i="30"/>
  <c r="T76" i="30"/>
  <c r="T84" i="30"/>
  <c r="T92" i="30"/>
  <c r="T100" i="30"/>
  <c r="T70" i="30"/>
  <c r="T86" i="30"/>
  <c r="T95" i="30"/>
  <c r="T61" i="30"/>
  <c r="T69" i="30"/>
  <c r="T77" i="30"/>
  <c r="T85" i="30"/>
  <c r="T93" i="30"/>
  <c r="T101" i="30"/>
  <c r="T62" i="30"/>
  <c r="T78" i="30"/>
  <c r="T94" i="30"/>
  <c r="T79" i="30"/>
  <c r="T64" i="30"/>
  <c r="T72" i="30"/>
  <c r="T80" i="30"/>
  <c r="T88" i="30"/>
  <c r="T96" i="30"/>
  <c r="T104" i="30"/>
  <c r="T102" i="30"/>
  <c r="T103" i="30"/>
  <c r="S62" i="30"/>
  <c r="B111" i="17" s="1"/>
  <c r="S70" i="30"/>
  <c r="B231" i="17" s="1"/>
  <c r="S78" i="30"/>
  <c r="S86" i="30"/>
  <c r="S94" i="30"/>
  <c r="S102" i="30"/>
  <c r="S57" i="30"/>
  <c r="B36" i="17" s="1"/>
  <c r="S65" i="30"/>
  <c r="B156" i="17" s="1"/>
  <c r="S73" i="30"/>
  <c r="S81" i="30"/>
  <c r="S89" i="30"/>
  <c r="S97" i="30"/>
  <c r="S105" i="30"/>
  <c r="S60" i="30"/>
  <c r="B81" i="17" s="1"/>
  <c r="S68" i="30"/>
  <c r="B201" i="17" s="1"/>
  <c r="S76" i="30"/>
  <c r="S84" i="30"/>
  <c r="S92" i="30"/>
  <c r="S100" i="30"/>
  <c r="S63" i="30"/>
  <c r="B126" i="17" s="1"/>
  <c r="S71" i="30"/>
  <c r="S79" i="30"/>
  <c r="S87" i="30"/>
  <c r="S95" i="30"/>
  <c r="S103" i="30"/>
  <c r="S56" i="30"/>
  <c r="B21" i="17" s="1"/>
  <c r="S58" i="30"/>
  <c r="B51" i="17" s="1"/>
  <c r="S66" i="30"/>
  <c r="B171" i="17" s="1"/>
  <c r="S74" i="30"/>
  <c r="S82" i="30"/>
  <c r="S90" i="30"/>
  <c r="S98" i="30"/>
  <c r="S61" i="30"/>
  <c r="B96" i="17" s="1"/>
  <c r="S69" i="30"/>
  <c r="B216" i="17" s="1"/>
  <c r="S77" i="30"/>
  <c r="S85" i="30"/>
  <c r="S93" i="30"/>
  <c r="S101" i="30"/>
  <c r="S64" i="30"/>
  <c r="B141" i="17" s="1"/>
  <c r="S72" i="30"/>
  <c r="S80" i="30"/>
  <c r="S88" i="30"/>
  <c r="S96" i="30"/>
  <c r="S104" i="30"/>
  <c r="S59" i="30"/>
  <c r="B66" i="17" s="1"/>
  <c r="S67" i="30"/>
  <c r="B186" i="17" s="1"/>
  <c r="S75" i="30"/>
  <c r="S83" i="30"/>
  <c r="S91" i="30"/>
  <c r="S99" i="30"/>
  <c r="V59" i="30"/>
  <c r="V67" i="30"/>
  <c r="V75" i="30"/>
  <c r="V83" i="30"/>
  <c r="V91" i="30"/>
  <c r="V99" i="30"/>
  <c r="V62" i="30"/>
  <c r="V70" i="30"/>
  <c r="V78" i="30"/>
  <c r="V86" i="30"/>
  <c r="V94" i="30"/>
  <c r="V102" i="30"/>
  <c r="V57" i="30"/>
  <c r="V65" i="30"/>
  <c r="V73" i="30"/>
  <c r="V81" i="30"/>
  <c r="V89" i="30"/>
  <c r="V97" i="30"/>
  <c r="V105" i="30"/>
  <c r="V60" i="30"/>
  <c r="V68" i="30"/>
  <c r="V76" i="30"/>
  <c r="V84" i="30"/>
  <c r="V92" i="30"/>
  <c r="V100" i="30"/>
  <c r="V63" i="30"/>
  <c r="V71" i="30"/>
  <c r="V79" i="30"/>
  <c r="V87" i="30"/>
  <c r="V95" i="30"/>
  <c r="V103" i="30"/>
  <c r="V56" i="30"/>
  <c r="V58" i="30"/>
  <c r="V66" i="30"/>
  <c r="V74" i="30"/>
  <c r="V82" i="30"/>
  <c r="V90" i="30"/>
  <c r="V98" i="30"/>
  <c r="V61" i="30"/>
  <c r="V69" i="30"/>
  <c r="V77" i="30"/>
  <c r="V85" i="30"/>
  <c r="V93" i="30"/>
  <c r="V101" i="30"/>
  <c r="V64" i="30"/>
  <c r="V72" i="30"/>
  <c r="V80" i="30"/>
  <c r="V88" i="30"/>
  <c r="V96" i="30"/>
  <c r="V104" i="30"/>
  <c r="A5" i="25" l="1" a="1"/>
  <c r="A6" i="15" a="1"/>
  <c r="A26" i="15" s="1"/>
  <c r="A6" i="11" a="1"/>
  <c r="A7" i="11" s="1"/>
  <c r="A6" i="22" a="1"/>
  <c r="A19" i="22" s="1"/>
  <c r="A7" i="14" a="1"/>
  <c r="A7" i="27" a="1"/>
  <c r="A8" i="27" s="1"/>
  <c r="A6" i="20" a="1"/>
  <c r="A21" i="20" s="1"/>
  <c r="A6" i="13" a="1"/>
  <c r="A25" i="13" s="1"/>
  <c r="A6" i="26" a="1"/>
  <c r="A7" i="26" s="1"/>
  <c r="A5" i="19" a="1"/>
  <c r="A5" i="19" s="1"/>
  <c r="A6" i="12" a="1"/>
  <c r="A34" i="12" s="1"/>
  <c r="A6" i="12"/>
  <c r="A7" i="14"/>
  <c r="A6" i="15"/>
  <c r="A7" i="27"/>
  <c r="A5" i="25"/>
  <c r="A26" i="27"/>
  <c r="A24" i="25"/>
  <c r="A25" i="20"/>
  <c r="A26" i="14"/>
  <c r="A25" i="15"/>
  <c r="A7" i="15"/>
  <c r="A6" i="25"/>
  <c r="A8" i="14"/>
  <c r="A34" i="15"/>
  <c r="A35" i="27"/>
  <c r="A33" i="25"/>
  <c r="A35" i="14"/>
  <c r="A17" i="15"/>
  <c r="A18" i="27"/>
  <c r="A16" i="25"/>
  <c r="A18" i="14"/>
  <c r="A36" i="27"/>
  <c r="A34" i="25"/>
  <c r="A36" i="14"/>
  <c r="A35" i="15"/>
  <c r="A27" i="14"/>
  <c r="A25" i="25"/>
  <c r="A26" i="20"/>
  <c r="A27" i="27"/>
  <c r="A26" i="11"/>
  <c r="A29" i="15"/>
  <c r="A30" i="27"/>
  <c r="A28" i="25"/>
  <c r="A30" i="14"/>
  <c r="A27" i="11"/>
  <c r="A28" i="14"/>
  <c r="A26" i="25"/>
  <c r="A27" i="20"/>
  <c r="A27" i="15"/>
  <c r="A18" i="15"/>
  <c r="A19" i="14"/>
  <c r="A17" i="25"/>
  <c r="A18" i="26"/>
  <c r="A19" i="27"/>
  <c r="A32" i="15"/>
  <c r="A31" i="25"/>
  <c r="A33" i="14"/>
  <c r="A21" i="15"/>
  <c r="A20" i="25"/>
  <c r="A22" i="27"/>
  <c r="A22" i="14"/>
  <c r="A21" i="12"/>
  <c r="A19" i="26"/>
  <c r="A20" i="27"/>
  <c r="A20" i="14"/>
  <c r="A18" i="25"/>
  <c r="A19" i="15"/>
  <c r="A11" i="27"/>
  <c r="A11" i="14"/>
  <c r="A10" i="15"/>
  <c r="A9" i="25"/>
  <c r="A23" i="25"/>
  <c r="A25" i="27"/>
  <c r="A24" i="15"/>
  <c r="A25" i="14"/>
  <c r="A31" i="14"/>
  <c r="A30" i="26"/>
  <c r="A31" i="27"/>
  <c r="A29" i="25"/>
  <c r="A13" i="20"/>
  <c r="A14" i="14"/>
  <c r="A13" i="15"/>
  <c r="A14" i="27"/>
  <c r="A13" i="11"/>
  <c r="A12" i="25"/>
  <c r="A16" i="27"/>
  <c r="A16" i="14"/>
  <c r="A14" i="25"/>
  <c r="A15" i="12"/>
  <c r="A15" i="15"/>
  <c r="A11" i="26"/>
  <c r="A11" i="15"/>
  <c r="A12" i="27"/>
  <c r="A10" i="25"/>
  <c r="A12" i="14"/>
  <c r="A15" i="25"/>
  <c r="A17" i="14"/>
  <c r="A16" i="15"/>
  <c r="A17" i="27"/>
  <c r="A32" i="27"/>
  <c r="A30" i="25"/>
  <c r="A32" i="14"/>
  <c r="A31" i="15"/>
  <c r="A23" i="14"/>
  <c r="A22" i="26"/>
  <c r="A23" i="27"/>
  <c r="A22" i="15"/>
  <c r="A21" i="25"/>
  <c r="A11" i="25"/>
  <c r="A13" i="14"/>
  <c r="A12" i="12"/>
  <c r="A12" i="15"/>
  <c r="A13" i="27"/>
  <c r="A9" i="15"/>
  <c r="A8" i="25"/>
  <c r="A10" i="27"/>
  <c r="A10" i="14"/>
  <c r="A27" i="25"/>
  <c r="A29" i="14"/>
  <c r="A28" i="15"/>
  <c r="A29" i="27"/>
  <c r="A34" i="27"/>
  <c r="A32" i="25"/>
  <c r="A33" i="20"/>
  <c r="A34" i="14"/>
  <c r="A33" i="15"/>
  <c r="A7" i="25"/>
  <c r="A8" i="20"/>
  <c r="A9" i="14"/>
  <c r="A8" i="12"/>
  <c r="A8" i="15"/>
  <c r="A9" i="27"/>
  <c r="A24" i="27"/>
  <c r="A24" i="14"/>
  <c r="A22" i="25"/>
  <c r="A23" i="11"/>
  <c r="A23" i="20"/>
  <c r="A23" i="15"/>
  <c r="A15" i="14"/>
  <c r="A14" i="15"/>
  <c r="A15" i="27"/>
  <c r="A13" i="25"/>
  <c r="A21" i="14"/>
  <c r="A20" i="15"/>
  <c r="A21" i="27"/>
  <c r="A19" i="25"/>
  <c r="C6" i="22" a="1"/>
  <c r="C11" i="22" s="1"/>
  <c r="B6" i="20" a="1"/>
  <c r="B11" i="20" s="1"/>
  <c r="B5" i="25" a="1"/>
  <c r="B10" i="25" s="1"/>
  <c r="C5" i="25" a="1"/>
  <c r="C23" i="25" s="1"/>
  <c r="B7" i="14" a="1"/>
  <c r="B26" i="14" s="1"/>
  <c r="B7" i="27" a="1"/>
  <c r="B22" i="27" s="1"/>
  <c r="E22" i="27" s="1"/>
  <c r="H22" i="5" s="1"/>
  <c r="B5" i="19" a="1"/>
  <c r="B5" i="19" s="1"/>
  <c r="B6" i="22" a="1"/>
  <c r="B25" i="22" s="1"/>
  <c r="C6" i="20" a="1"/>
  <c r="C9" i="20" s="1"/>
  <c r="B6" i="26" a="1"/>
  <c r="B24" i="26" s="1"/>
  <c r="B6" i="15" a="1"/>
  <c r="B29" i="15" s="1"/>
  <c r="B6" i="13" a="1"/>
  <c r="B32" i="13" s="1"/>
  <c r="B6" i="12" a="1"/>
  <c r="B24" i="12" s="1"/>
  <c r="B6" i="11" a="1"/>
  <c r="B7" i="11" s="1"/>
  <c r="B11" i="25"/>
  <c r="C20" i="22"/>
  <c r="B20" i="20"/>
  <c r="A7" i="5" a="1"/>
  <c r="C5" i="25"/>
  <c r="B22" i="20"/>
  <c r="B34" i="25"/>
  <c r="C33" i="25"/>
  <c r="B14" i="20"/>
  <c r="B13" i="25"/>
  <c r="B26" i="25"/>
  <c r="C21" i="25"/>
  <c r="C19" i="22"/>
  <c r="C17" i="22"/>
  <c r="C16" i="22"/>
  <c r="C18" i="22"/>
  <c r="B9" i="20"/>
  <c r="C28" i="25"/>
  <c r="C10" i="22"/>
  <c r="B10" i="20"/>
  <c r="C13" i="22"/>
  <c r="B21" i="20"/>
  <c r="B16" i="14"/>
  <c r="B32" i="14"/>
  <c r="A20" i="26" l="1"/>
  <c r="A33" i="26"/>
  <c r="A9" i="26"/>
  <c r="A16" i="26"/>
  <c r="A24" i="26"/>
  <c r="A10" i="26"/>
  <c r="A27" i="26"/>
  <c r="A26" i="26"/>
  <c r="A25" i="26"/>
  <c r="A6" i="26"/>
  <c r="A23" i="26"/>
  <c r="A12" i="26"/>
  <c r="A21" i="26"/>
  <c r="A32" i="26"/>
  <c r="A29" i="26"/>
  <c r="A17" i="26"/>
  <c r="A14" i="26"/>
  <c r="A8" i="26"/>
  <c r="A28" i="26"/>
  <c r="A31" i="26"/>
  <c r="A15" i="26"/>
  <c r="A13" i="26"/>
  <c r="A35" i="26"/>
  <c r="A34" i="26"/>
  <c r="A7" i="19"/>
  <c r="A8" i="19"/>
  <c r="A15" i="19"/>
  <c r="A14" i="19"/>
  <c r="A12" i="19"/>
  <c r="A29" i="19"/>
  <c r="A25" i="19"/>
  <c r="A22" i="19"/>
  <c r="A30" i="19"/>
  <c r="A9" i="19"/>
  <c r="A28" i="19"/>
  <c r="A13" i="19"/>
  <c r="A11" i="19"/>
  <c r="A10" i="19"/>
  <c r="A26" i="19"/>
  <c r="A6" i="19"/>
  <c r="A24" i="19"/>
  <c r="A19" i="19"/>
  <c r="A21" i="19"/>
  <c r="A23" i="19"/>
  <c r="A31" i="19"/>
  <c r="A16" i="19"/>
  <c r="C31" i="25"/>
  <c r="C6" i="25"/>
  <c r="C22" i="25"/>
  <c r="C10" i="25"/>
  <c r="A11" i="12"/>
  <c r="A25" i="22"/>
  <c r="A28" i="12"/>
  <c r="A9" i="20"/>
  <c r="A22" i="20"/>
  <c r="A31" i="12"/>
  <c r="A11" i="11"/>
  <c r="A30" i="11"/>
  <c r="A24" i="11"/>
  <c r="A32" i="20"/>
  <c r="A18" i="11"/>
  <c r="A27" i="22"/>
  <c r="A17" i="20"/>
  <c r="A17" i="11"/>
  <c r="A25" i="11"/>
  <c r="C20" i="25"/>
  <c r="B12" i="25"/>
  <c r="C32" i="25"/>
  <c r="B6" i="25"/>
  <c r="C13" i="25"/>
  <c r="C29" i="25"/>
  <c r="C26" i="25"/>
  <c r="C19" i="25"/>
  <c r="C18" i="25"/>
  <c r="C16" i="25"/>
  <c r="C9" i="25"/>
  <c r="B14" i="25"/>
  <c r="C14" i="25"/>
  <c r="C12" i="25"/>
  <c r="C11" i="25"/>
  <c r="B31" i="25"/>
  <c r="C30" i="25"/>
  <c r="C34" i="25"/>
  <c r="C15" i="25"/>
  <c r="A20" i="12"/>
  <c r="A14" i="20"/>
  <c r="A9" i="13"/>
  <c r="A16" i="11"/>
  <c r="A11" i="20"/>
  <c r="A30" i="12"/>
  <c r="A19" i="20"/>
  <c r="A18" i="12"/>
  <c r="A17" i="12"/>
  <c r="A7" i="12"/>
  <c r="A6" i="20"/>
  <c r="A14" i="22"/>
  <c r="A33" i="22"/>
  <c r="A31" i="22"/>
  <c r="A10" i="13"/>
  <c r="A21" i="22"/>
  <c r="A7" i="22"/>
  <c r="B25" i="20"/>
  <c r="B27" i="20"/>
  <c r="B12" i="20"/>
  <c r="B28" i="14"/>
  <c r="B13" i="20"/>
  <c r="B17" i="20"/>
  <c r="C29" i="22"/>
  <c r="B34" i="20"/>
  <c r="C27" i="22"/>
  <c r="B31" i="20"/>
  <c r="B35" i="20"/>
  <c r="C30" i="22"/>
  <c r="A28" i="22"/>
  <c r="A6" i="22"/>
  <c r="C26" i="22"/>
  <c r="C24" i="22"/>
  <c r="B15" i="14"/>
  <c r="B13" i="14"/>
  <c r="B33" i="14"/>
  <c r="B7" i="20"/>
  <c r="C34" i="22"/>
  <c r="B11" i="26"/>
  <c r="C31" i="22"/>
  <c r="C35" i="22"/>
  <c r="B8" i="20"/>
  <c r="A12" i="13"/>
  <c r="A16" i="22"/>
  <c r="B25" i="25"/>
  <c r="B22" i="25"/>
  <c r="B23" i="25"/>
  <c r="B32" i="25"/>
  <c r="A8" i="13"/>
  <c r="A33" i="13"/>
  <c r="A9" i="22"/>
  <c r="A22" i="22"/>
  <c r="A11" i="13"/>
  <c r="A15" i="22"/>
  <c r="A30" i="13"/>
  <c r="A24" i="22"/>
  <c r="A10" i="22"/>
  <c r="A19" i="13"/>
  <c r="A32" i="13"/>
  <c r="A18" i="22"/>
  <c r="A29" i="22"/>
  <c r="A26" i="13"/>
  <c r="A26" i="22"/>
  <c r="A35" i="22"/>
  <c r="A34" i="22"/>
  <c r="B20" i="25"/>
  <c r="B28" i="20"/>
  <c r="B8" i="25"/>
  <c r="B17" i="25"/>
  <c r="B15" i="20"/>
  <c r="B15" i="25"/>
  <c r="B16" i="25"/>
  <c r="B28" i="25"/>
  <c r="B23" i="20"/>
  <c r="B24" i="20"/>
  <c r="B32" i="20"/>
  <c r="B33" i="20"/>
  <c r="B6" i="20"/>
  <c r="A20" i="11"/>
  <c r="A14" i="12"/>
  <c r="A23" i="12"/>
  <c r="A23" i="22"/>
  <c r="A8" i="11"/>
  <c r="A33" i="12"/>
  <c r="A33" i="11"/>
  <c r="A28" i="20"/>
  <c r="A9" i="12"/>
  <c r="A12" i="22"/>
  <c r="A12" i="11"/>
  <c r="A22" i="13"/>
  <c r="A22" i="12"/>
  <c r="A31" i="20"/>
  <c r="A16" i="12"/>
  <c r="A15" i="11"/>
  <c r="A15" i="20"/>
  <c r="A13" i="12"/>
  <c r="A13" i="13"/>
  <c r="A30" i="20"/>
  <c r="A24" i="12"/>
  <c r="A10" i="11"/>
  <c r="A19" i="11"/>
  <c r="A20" i="19"/>
  <c r="A21" i="11"/>
  <c r="A32" i="11"/>
  <c r="A32" i="22"/>
  <c r="A32" i="12"/>
  <c r="A18" i="13"/>
  <c r="A18" i="20"/>
  <c r="A27" i="13"/>
  <c r="A29" i="20"/>
  <c r="A35" i="20"/>
  <c r="A34" i="19"/>
  <c r="A17" i="22"/>
  <c r="A34" i="11"/>
  <c r="A33" i="19"/>
  <c r="A34" i="20"/>
  <c r="A7" i="20"/>
  <c r="A7" i="13"/>
  <c r="A25" i="12"/>
  <c r="A6" i="13"/>
  <c r="A6" i="11"/>
  <c r="A28" i="13"/>
  <c r="B18" i="25"/>
  <c r="A9" i="11"/>
  <c r="B21" i="14"/>
  <c r="B30" i="14"/>
  <c r="C21" i="22"/>
  <c r="B9" i="25"/>
  <c r="B27" i="25"/>
  <c r="C9" i="22"/>
  <c r="B18" i="20"/>
  <c r="C15" i="22"/>
  <c r="B16" i="20"/>
  <c r="B26" i="20"/>
  <c r="B19" i="20"/>
  <c r="B29" i="20"/>
  <c r="C23" i="22"/>
  <c r="B24" i="25"/>
  <c r="B33" i="25"/>
  <c r="C14" i="22"/>
  <c r="B30" i="25"/>
  <c r="C32" i="22"/>
  <c r="C33" i="22"/>
  <c r="B21" i="25"/>
  <c r="B29" i="25"/>
  <c r="B19" i="25"/>
  <c r="C12" i="22"/>
  <c r="B7" i="25"/>
  <c r="A20" i="20"/>
  <c r="A20" i="13"/>
  <c r="A20" i="22"/>
  <c r="A14" i="13"/>
  <c r="A14" i="11"/>
  <c r="A23" i="13"/>
  <c r="A8" i="22"/>
  <c r="A32" i="19"/>
  <c r="A27" i="19"/>
  <c r="A28" i="11"/>
  <c r="A12" i="20"/>
  <c r="A22" i="11"/>
  <c r="A31" i="11"/>
  <c r="A31" i="13"/>
  <c r="A16" i="13"/>
  <c r="A16" i="20"/>
  <c r="A11" i="22"/>
  <c r="A15" i="13"/>
  <c r="A13" i="22"/>
  <c r="A30" i="22"/>
  <c r="A30" i="15"/>
  <c r="A24" i="13"/>
  <c r="A24" i="20"/>
  <c r="A10" i="20"/>
  <c r="A10" i="12"/>
  <c r="A19" i="12"/>
  <c r="A18" i="19"/>
  <c r="A21" i="13"/>
  <c r="A33" i="27"/>
  <c r="A17" i="19"/>
  <c r="A27" i="12"/>
  <c r="A28" i="27"/>
  <c r="A29" i="11"/>
  <c r="A29" i="13"/>
  <c r="A29" i="12"/>
  <c r="A26" i="12"/>
  <c r="A35" i="11"/>
  <c r="A35" i="12"/>
  <c r="A35" i="13"/>
  <c r="A17" i="13"/>
  <c r="A34" i="13"/>
  <c r="B23" i="13"/>
  <c r="B7" i="14"/>
  <c r="B22" i="14"/>
  <c r="B24" i="14"/>
  <c r="B10" i="14"/>
  <c r="B25" i="14"/>
  <c r="B9" i="14"/>
  <c r="B18" i="14"/>
  <c r="B14" i="14"/>
  <c r="B35" i="14"/>
  <c r="B8" i="14"/>
  <c r="B12" i="14"/>
  <c r="B20" i="14"/>
  <c r="B17" i="14"/>
  <c r="B34" i="14"/>
  <c r="B29" i="14"/>
  <c r="B36" i="14"/>
  <c r="B11" i="14"/>
  <c r="B6" i="15"/>
  <c r="P6" i="15" s="1"/>
  <c r="V6" i="15" s="1"/>
  <c r="B18" i="15"/>
  <c r="P18" i="15" s="1"/>
  <c r="Q18" i="15" s="1"/>
  <c r="B5" i="25"/>
  <c r="B8" i="15"/>
  <c r="P8" i="15" s="1"/>
  <c r="Q8" i="15" s="1"/>
  <c r="B7" i="15"/>
  <c r="K7" i="15" s="1"/>
  <c r="U7" i="15" s="1"/>
  <c r="B21" i="15"/>
  <c r="K21" i="15" s="1"/>
  <c r="U21" i="15" s="1"/>
  <c r="B11" i="15"/>
  <c r="D11" i="15" s="1"/>
  <c r="W11" i="15" s="1"/>
  <c r="B23" i="22"/>
  <c r="B28" i="15"/>
  <c r="K28" i="15" s="1"/>
  <c r="L28" i="15" s="1"/>
  <c r="B13" i="15"/>
  <c r="D13" i="15" s="1"/>
  <c r="W13" i="15" s="1"/>
  <c r="B12" i="15"/>
  <c r="K12" i="15" s="1"/>
  <c r="L12" i="15" s="1"/>
  <c r="B10" i="26"/>
  <c r="B13" i="26"/>
  <c r="B27" i="26"/>
  <c r="B23" i="14"/>
  <c r="B31" i="14"/>
  <c r="B9" i="15"/>
  <c r="K9" i="15" s="1"/>
  <c r="U9" i="15" s="1"/>
  <c r="B19" i="14"/>
  <c r="B27" i="14"/>
  <c r="C28" i="22"/>
  <c r="C6" i="22"/>
  <c r="C29" i="20"/>
  <c r="C20" i="20"/>
  <c r="B26" i="12"/>
  <c r="C33" i="20"/>
  <c r="B7" i="26"/>
  <c r="B14" i="15"/>
  <c r="P14" i="15" s="1"/>
  <c r="Q14" i="15" s="1"/>
  <c r="B34" i="15"/>
  <c r="K34" i="15" s="1"/>
  <c r="U34" i="15" s="1"/>
  <c r="B28" i="13"/>
  <c r="B9" i="12"/>
  <c r="B16" i="15"/>
  <c r="D16" i="15" s="1"/>
  <c r="W16" i="15" s="1"/>
  <c r="B26" i="15"/>
  <c r="D26" i="15" s="1"/>
  <c r="B32" i="12"/>
  <c r="C10" i="20"/>
  <c r="C7" i="22"/>
  <c r="C7" i="20"/>
  <c r="C25" i="25"/>
  <c r="C25" i="22"/>
  <c r="C27" i="25"/>
  <c r="C22" i="22"/>
  <c r="B30" i="20"/>
  <c r="C17" i="20"/>
  <c r="C8" i="22"/>
  <c r="B34" i="12"/>
  <c r="B21" i="12"/>
  <c r="C21" i="20"/>
  <c r="B12" i="12"/>
  <c r="B17" i="12"/>
  <c r="C23" i="20"/>
  <c r="C12" i="20"/>
  <c r="C8" i="20"/>
  <c r="C18" i="20"/>
  <c r="B31" i="12"/>
  <c r="B21" i="26"/>
  <c r="B15" i="13"/>
  <c r="B15" i="26"/>
  <c r="C11" i="20"/>
  <c r="C24" i="20"/>
  <c r="B14" i="12"/>
  <c r="B18" i="12"/>
  <c r="B13" i="12"/>
  <c r="B10" i="13"/>
  <c r="C15" i="20"/>
  <c r="C16" i="20"/>
  <c r="B20" i="12"/>
  <c r="B22" i="26"/>
  <c r="B35" i="26"/>
  <c r="B22" i="15"/>
  <c r="D22" i="15" s="1"/>
  <c r="W22" i="15" s="1"/>
  <c r="B23" i="15"/>
  <c r="F23" i="15" s="1"/>
  <c r="G23" i="15" s="1"/>
  <c r="B30" i="15"/>
  <c r="K30" i="15" s="1"/>
  <c r="U30" i="15" s="1"/>
  <c r="B20" i="15"/>
  <c r="P20" i="15" s="1"/>
  <c r="V20" i="15" s="1"/>
  <c r="B27" i="15"/>
  <c r="F27" i="15" s="1"/>
  <c r="T27" i="15" s="1"/>
  <c r="B7" i="12"/>
  <c r="B10" i="12"/>
  <c r="B14" i="26"/>
  <c r="C22" i="20"/>
  <c r="B28" i="26"/>
  <c r="B22" i="12"/>
  <c r="B23" i="12"/>
  <c r="B17" i="15"/>
  <c r="K17" i="15" s="1"/>
  <c r="L17" i="15" s="1"/>
  <c r="B35" i="15"/>
  <c r="D35" i="15" s="1"/>
  <c r="B25" i="13"/>
  <c r="B29" i="26"/>
  <c r="C28" i="20"/>
  <c r="B19" i="26"/>
  <c r="C8" i="25"/>
  <c r="C17" i="25"/>
  <c r="C24" i="25"/>
  <c r="B11" i="12"/>
  <c r="B19" i="15"/>
  <c r="D19" i="15" s="1"/>
  <c r="W19" i="15" s="1"/>
  <c r="B31" i="15"/>
  <c r="F31" i="15" s="1"/>
  <c r="G31" i="15" s="1"/>
  <c r="B35" i="12"/>
  <c r="B27" i="12"/>
  <c r="B24" i="15"/>
  <c r="D24" i="15" s="1"/>
  <c r="W24" i="15" s="1"/>
  <c r="B8" i="12"/>
  <c r="B29" i="12"/>
  <c r="B31" i="26"/>
  <c r="C7" i="25"/>
  <c r="B21" i="22"/>
  <c r="B30" i="12"/>
  <c r="B6" i="13"/>
  <c r="B33" i="12"/>
  <c r="C30" i="20"/>
  <c r="C34" i="20"/>
  <c r="C35" i="20"/>
  <c r="B16" i="26"/>
  <c r="B7" i="22"/>
  <c r="B19" i="12"/>
  <c r="B16" i="13"/>
  <c r="B15" i="15"/>
  <c r="K15" i="15" s="1"/>
  <c r="L15" i="15" s="1"/>
  <c r="B25" i="12"/>
  <c r="B33" i="15"/>
  <c r="P33" i="15" s="1"/>
  <c r="Q33" i="15" s="1"/>
  <c r="B32" i="15"/>
  <c r="D32" i="15" s="1"/>
  <c r="B33" i="26"/>
  <c r="B32" i="26"/>
  <c r="C14" i="20"/>
  <c r="C26" i="20"/>
  <c r="B23" i="26"/>
  <c r="C13" i="20"/>
  <c r="C31" i="20"/>
  <c r="B27" i="22"/>
  <c r="B34" i="22"/>
  <c r="B32" i="22"/>
  <c r="B26" i="22"/>
  <c r="B6" i="26"/>
  <c r="B18" i="26"/>
  <c r="B24" i="22"/>
  <c r="B20" i="26"/>
  <c r="B19" i="22"/>
  <c r="B8" i="22"/>
  <c r="B17" i="22"/>
  <c r="B10" i="22"/>
  <c r="B30" i="22"/>
  <c r="B22" i="22"/>
  <c r="B13" i="22"/>
  <c r="B12" i="26"/>
  <c r="B31" i="22"/>
  <c r="B17" i="26"/>
  <c r="B18" i="22"/>
  <c r="B15" i="11"/>
  <c r="B10" i="11"/>
  <c r="B14" i="27"/>
  <c r="E14" i="27" s="1"/>
  <c r="H14" i="5" s="1"/>
  <c r="B26" i="27"/>
  <c r="E26" i="27" s="1"/>
  <c r="H26" i="5" s="1"/>
  <c r="B11" i="11"/>
  <c r="B28" i="12"/>
  <c r="B31" i="13"/>
  <c r="B6" i="12"/>
  <c r="B17" i="11"/>
  <c r="B16" i="12"/>
  <c r="B35" i="11"/>
  <c r="B15" i="12"/>
  <c r="B25" i="15"/>
  <c r="D25" i="15" s="1"/>
  <c r="W25" i="15" s="1"/>
  <c r="B8" i="13"/>
  <c r="B10" i="15"/>
  <c r="P10" i="15" s="1"/>
  <c r="V10" i="15" s="1"/>
  <c r="B11" i="27"/>
  <c r="E11" i="27" s="1"/>
  <c r="H11" i="5" s="1"/>
  <c r="C32" i="20"/>
  <c r="B26" i="26"/>
  <c r="B23" i="27"/>
  <c r="E23" i="27" s="1"/>
  <c r="H23" i="5" s="1"/>
  <c r="B30" i="26"/>
  <c r="B34" i="26"/>
  <c r="B12" i="27"/>
  <c r="E12" i="27" s="1"/>
  <c r="H12" i="5" s="1"/>
  <c r="C27" i="20"/>
  <c r="B32" i="27"/>
  <c r="E32" i="27" s="1"/>
  <c r="H32" i="5" s="1"/>
  <c r="C6" i="20"/>
  <c r="B35" i="22"/>
  <c r="B16" i="22"/>
  <c r="C25" i="20"/>
  <c r="B12" i="11"/>
  <c r="B23" i="11"/>
  <c r="B11" i="13"/>
  <c r="B28" i="11"/>
  <c r="B16" i="11"/>
  <c r="B24" i="11"/>
  <c r="B33" i="22"/>
  <c r="B8" i="27"/>
  <c r="E8" i="27" s="1"/>
  <c r="H8" i="5" s="1"/>
  <c r="B16" i="27"/>
  <c r="E16" i="27" s="1"/>
  <c r="H16" i="5" s="1"/>
  <c r="B27" i="27"/>
  <c r="E27" i="27" s="1"/>
  <c r="H27" i="5" s="1"/>
  <c r="B24" i="27"/>
  <c r="E24" i="27" s="1"/>
  <c r="H24" i="5" s="1"/>
  <c r="B31" i="27"/>
  <c r="E31" i="27" s="1"/>
  <c r="H31" i="5" s="1"/>
  <c r="B35" i="27"/>
  <c r="E35" i="27" s="1"/>
  <c r="H35" i="5" s="1"/>
  <c r="B20" i="27"/>
  <c r="E20" i="27" s="1"/>
  <c r="H20" i="5" s="1"/>
  <c r="B9" i="26"/>
  <c r="B18" i="27"/>
  <c r="E18" i="27" s="1"/>
  <c r="H18" i="5" s="1"/>
  <c r="B25" i="27"/>
  <c r="E25" i="27" s="1"/>
  <c r="H25" i="5" s="1"/>
  <c r="B17" i="27"/>
  <c r="E17" i="27" s="1"/>
  <c r="H17" i="5" s="1"/>
  <c r="B30" i="11"/>
  <c r="B32" i="11"/>
  <c r="B31" i="11"/>
  <c r="B30" i="27"/>
  <c r="E30" i="27" s="1"/>
  <c r="H30" i="5" s="1"/>
  <c r="B14" i="13"/>
  <c r="B20" i="11"/>
  <c r="B13" i="13"/>
  <c r="B27" i="11"/>
  <c r="B21" i="11"/>
  <c r="B24" i="13"/>
  <c r="B26" i="11"/>
  <c r="B33" i="11"/>
  <c r="B29" i="13"/>
  <c r="B29" i="22"/>
  <c r="B33" i="27"/>
  <c r="E33" i="27" s="1"/>
  <c r="H33" i="5" s="1"/>
  <c r="B12" i="22"/>
  <c r="B29" i="27"/>
  <c r="E29" i="27" s="1"/>
  <c r="H29" i="5" s="1"/>
  <c r="B7" i="27"/>
  <c r="E7" i="27" s="1"/>
  <c r="H7" i="5" s="1"/>
  <c r="B9" i="27"/>
  <c r="E9" i="27" s="1"/>
  <c r="H9" i="5" s="1"/>
  <c r="B9" i="22"/>
  <c r="B22" i="11"/>
  <c r="B6" i="11"/>
  <c r="B8" i="11"/>
  <c r="B28" i="27"/>
  <c r="E28" i="27" s="1"/>
  <c r="H28" i="5" s="1"/>
  <c r="B14" i="11"/>
  <c r="B9" i="11"/>
  <c r="B19" i="11"/>
  <c r="B30" i="13"/>
  <c r="B9" i="13"/>
  <c r="B18" i="11"/>
  <c r="B26" i="13"/>
  <c r="B29" i="11"/>
  <c r="B14" i="22"/>
  <c r="B28" i="22"/>
  <c r="B21" i="27"/>
  <c r="E21" i="27" s="1"/>
  <c r="H21" i="5" s="1"/>
  <c r="B10" i="27"/>
  <c r="E10" i="27" s="1"/>
  <c r="H10" i="5" s="1"/>
  <c r="B13" i="11"/>
  <c r="B25" i="11"/>
  <c r="B34" i="27"/>
  <c r="E34" i="27" s="1"/>
  <c r="H34" i="5" s="1"/>
  <c r="B13" i="27"/>
  <c r="E13" i="27" s="1"/>
  <c r="H13" i="5" s="1"/>
  <c r="B34" i="11"/>
  <c r="B12" i="13"/>
  <c r="B20" i="13"/>
  <c r="B35" i="13"/>
  <c r="B15" i="27"/>
  <c r="E15" i="27" s="1"/>
  <c r="H15" i="5" s="1"/>
  <c r="B15" i="22"/>
  <c r="B11" i="22"/>
  <c r="B20" i="22"/>
  <c r="B6" i="22"/>
  <c r="B36" i="27"/>
  <c r="E36" i="27" s="1"/>
  <c r="H36" i="5" s="1"/>
  <c r="B19" i="27"/>
  <c r="E19" i="27" s="1"/>
  <c r="H19" i="5" s="1"/>
  <c r="B10" i="19"/>
  <c r="B17" i="19"/>
  <c r="B26" i="19"/>
  <c r="B22" i="13"/>
  <c r="B34" i="13"/>
  <c r="B19" i="13"/>
  <c r="B8" i="19"/>
  <c r="B17" i="13"/>
  <c r="B18" i="13"/>
  <c r="B27" i="13"/>
  <c r="B6" i="19"/>
  <c r="B25" i="19"/>
  <c r="B28" i="19"/>
  <c r="B31" i="19"/>
  <c r="C19" i="20"/>
  <c r="B8" i="26"/>
  <c r="B25" i="26"/>
  <c r="B30" i="19"/>
  <c r="B15" i="19"/>
  <c r="B32" i="19"/>
  <c r="B22" i="19"/>
  <c r="B27" i="19"/>
  <c r="B14" i="19"/>
  <c r="B33" i="19"/>
  <c r="B11" i="19"/>
  <c r="B20" i="19"/>
  <c r="B7" i="13"/>
  <c r="B7" i="19"/>
  <c r="B33" i="13"/>
  <c r="B9" i="19"/>
  <c r="B23" i="19"/>
  <c r="B29" i="19"/>
  <c r="B19" i="19"/>
  <c r="B12" i="19"/>
  <c r="B34" i="19"/>
  <c r="B24" i="19"/>
  <c r="B16" i="19"/>
  <c r="B21" i="19"/>
  <c r="B13" i="19"/>
  <c r="B18" i="19"/>
  <c r="B21" i="13"/>
  <c r="A7" i="5"/>
  <c r="A28" i="5"/>
  <c r="A18" i="5"/>
  <c r="A24" i="5"/>
  <c r="A30" i="5"/>
  <c r="A20" i="5"/>
  <c r="A10" i="5"/>
  <c r="A16" i="5"/>
  <c r="A22" i="5"/>
  <c r="A12" i="5"/>
  <c r="A27" i="5"/>
  <c r="A8" i="5"/>
  <c r="A14" i="5"/>
  <c r="A35" i="5"/>
  <c r="A33" i="5"/>
  <c r="A31" i="5"/>
  <c r="A29" i="5"/>
  <c r="A19" i="5"/>
  <c r="A25" i="5"/>
  <c r="A23" i="5"/>
  <c r="A13" i="5"/>
  <c r="A34" i="5"/>
  <c r="A9" i="5"/>
  <c r="A21" i="5"/>
  <c r="A11" i="5"/>
  <c r="A17" i="5"/>
  <c r="A15" i="5"/>
  <c r="A36" i="5"/>
  <c r="A26" i="5"/>
  <c r="A32" i="5"/>
  <c r="D29" i="15"/>
  <c r="P29" i="15"/>
  <c r="V29" i="15" s="1"/>
  <c r="F29" i="15"/>
  <c r="G29" i="15" s="1"/>
  <c r="K29" i="15"/>
  <c r="U29" i="15" s="1"/>
  <c r="D34" i="15"/>
  <c r="F28" i="15"/>
  <c r="G28" i="15" s="1"/>
  <c r="F35" i="25" l="1"/>
  <c r="P9" i="15"/>
  <c r="Q9" i="15" s="1"/>
  <c r="D6" i="15"/>
  <c r="W6" i="15" s="1"/>
  <c r="F25" i="15"/>
  <c r="G25" i="15" s="1"/>
  <c r="D33" i="15"/>
  <c r="K6" i="15"/>
  <c r="U6" i="15" s="1"/>
  <c r="D9" i="15"/>
  <c r="W9" i="15" s="1"/>
  <c r="P35" i="15"/>
  <c r="Q35" i="15" s="1"/>
  <c r="P32" i="15"/>
  <c r="Q32" i="15" s="1"/>
  <c r="P28" i="15"/>
  <c r="V28" i="15" s="1"/>
  <c r="K35" i="15"/>
  <c r="U35" i="15" s="1"/>
  <c r="F6" i="15"/>
  <c r="G6" i="15" s="1"/>
  <c r="F32" i="15"/>
  <c r="T32" i="15" s="1"/>
  <c r="F9" i="15"/>
  <c r="T9" i="15" s="1"/>
  <c r="D28" i="15"/>
  <c r="F35" i="15"/>
  <c r="T35" i="15" s="1"/>
  <c r="K32" i="15"/>
  <c r="U32" i="15" s="1"/>
  <c r="D18" i="15"/>
  <c r="W18" i="15" s="1"/>
  <c r="F18" i="15"/>
  <c r="T18" i="15" s="1"/>
  <c r="F13" i="15"/>
  <c r="G13" i="15" s="1"/>
  <c r="K13" i="15"/>
  <c r="U13" i="15" s="1"/>
  <c r="K18" i="15"/>
  <c r="L18" i="15" s="1"/>
  <c r="P13" i="15"/>
  <c r="Q13" i="15" s="1"/>
  <c r="P19" i="15"/>
  <c r="Q19" i="15" s="1"/>
  <c r="F22" i="15"/>
  <c r="T22" i="15" s="1"/>
  <c r="F34" i="15"/>
  <c r="T34" i="15" s="1"/>
  <c r="K8" i="15"/>
  <c r="L8" i="15" s="1"/>
  <c r="P22" i="15"/>
  <c r="V22" i="15" s="1"/>
  <c r="P34" i="15"/>
  <c r="V34" i="15" s="1"/>
  <c r="D8" i="15"/>
  <c r="W8" i="15" s="1"/>
  <c r="K22" i="15"/>
  <c r="L22" i="15" s="1"/>
  <c r="F8" i="15"/>
  <c r="G8" i="15" s="1"/>
  <c r="E35" i="25"/>
  <c r="F14" i="15"/>
  <c r="G14" i="15" s="1"/>
  <c r="D31" i="15"/>
  <c r="D35" i="25"/>
  <c r="H35" i="25" s="1"/>
  <c r="P21" i="15"/>
  <c r="V21" i="15" s="1"/>
  <c r="D12" i="15"/>
  <c r="W12" i="15" s="1"/>
  <c r="D14" i="15"/>
  <c r="W14" i="15" s="1"/>
  <c r="K14" i="15"/>
  <c r="U14" i="15" s="1"/>
  <c r="P7" i="15"/>
  <c r="V7" i="15" s="1"/>
  <c r="F7" i="15"/>
  <c r="G7" i="15" s="1"/>
  <c r="K25" i="15"/>
  <c r="U25" i="15" s="1"/>
  <c r="D21" i="15"/>
  <c r="W21" i="15" s="1"/>
  <c r="F12" i="15"/>
  <c r="T12" i="15" s="1"/>
  <c r="P31" i="15"/>
  <c r="V31" i="15" s="1"/>
  <c r="P25" i="15"/>
  <c r="V25" i="15" s="1"/>
  <c r="F21" i="15"/>
  <c r="G21" i="15" s="1"/>
  <c r="P12" i="15"/>
  <c r="Q12" i="15" s="1"/>
  <c r="K31" i="15"/>
  <c r="L31" i="15" s="1"/>
  <c r="F30" i="15"/>
  <c r="G30" i="15" s="1"/>
  <c r="D7" i="15"/>
  <c r="W7" i="15" s="1"/>
  <c r="K23" i="15"/>
  <c r="L23" i="15" s="1"/>
  <c r="P23" i="15"/>
  <c r="Q23" i="15" s="1"/>
  <c r="D23" i="15"/>
  <c r="W23" i="15" s="1"/>
  <c r="F26" i="15"/>
  <c r="T26" i="15" s="1"/>
  <c r="D27" i="15"/>
  <c r="F24" i="15"/>
  <c r="T24" i="15" s="1"/>
  <c r="D15" i="15"/>
  <c r="W15" i="15" s="1"/>
  <c r="P11" i="15"/>
  <c r="V11" i="15" s="1"/>
  <c r="P16" i="15"/>
  <c r="V16" i="15" s="1"/>
  <c r="F11" i="15"/>
  <c r="T11" i="15" s="1"/>
  <c r="K11" i="15"/>
  <c r="U11" i="15" s="1"/>
  <c r="D20" i="15"/>
  <c r="W20" i="15" s="1"/>
  <c r="P26" i="15"/>
  <c r="Q26" i="15" s="1"/>
  <c r="K26" i="15"/>
  <c r="L26" i="15" s="1"/>
  <c r="P17" i="15"/>
  <c r="V17" i="15" s="1"/>
  <c r="D17" i="15"/>
  <c r="W17" i="15" s="1"/>
  <c r="F33" i="15"/>
  <c r="T33" i="15" s="1"/>
  <c r="K27" i="15"/>
  <c r="L27" i="15" s="1"/>
  <c r="F17" i="15"/>
  <c r="T17" i="15" s="1"/>
  <c r="K33" i="15"/>
  <c r="U33" i="15" s="1"/>
  <c r="P27" i="15"/>
  <c r="V27" i="15" s="1"/>
  <c r="F19" i="15"/>
  <c r="G19" i="15" s="1"/>
  <c r="K19" i="15"/>
  <c r="U19" i="15" s="1"/>
  <c r="P24" i="15"/>
  <c r="Q24" i="15" s="1"/>
  <c r="K24" i="15"/>
  <c r="L24" i="15" s="1"/>
  <c r="D30" i="15"/>
  <c r="P15" i="15"/>
  <c r="V15" i="15" s="1"/>
  <c r="F15" i="15"/>
  <c r="G15" i="15" s="1"/>
  <c r="P30" i="15"/>
  <c r="V30" i="15" s="1"/>
  <c r="F20" i="15"/>
  <c r="G20" i="15" s="1"/>
  <c r="F16" i="15"/>
  <c r="T16" i="15" s="1"/>
  <c r="K20" i="15"/>
  <c r="U20" i="15" s="1"/>
  <c r="K16" i="15"/>
  <c r="L16" i="15" s="1"/>
  <c r="F10" i="15"/>
  <c r="T10" i="15" s="1"/>
  <c r="K10" i="15"/>
  <c r="L10" i="15" s="1"/>
  <c r="D10" i="15"/>
  <c r="W10" i="15" s="1"/>
  <c r="J6" i="5"/>
  <c r="T23" i="15"/>
  <c r="L9" i="15"/>
  <c r="A6" i="5"/>
  <c r="Z6" i="5" s="1"/>
  <c r="AE6" i="5" s="1"/>
  <c r="P6" i="27" s="1"/>
  <c r="L21" i="15"/>
  <c r="G27" i="15"/>
  <c r="L7" i="15"/>
  <c r="V33" i="15"/>
  <c r="L29" i="15"/>
  <c r="V14" i="15"/>
  <c r="T29" i="15"/>
  <c r="Q20" i="15"/>
  <c r="L32" i="15"/>
  <c r="U15" i="15"/>
  <c r="U28" i="15"/>
  <c r="T31" i="15"/>
  <c r="V9" i="15"/>
  <c r="T28" i="15"/>
  <c r="L34" i="15"/>
  <c r="V18" i="15"/>
  <c r="U12" i="15"/>
  <c r="V8" i="15"/>
  <c r="Q6" i="15"/>
  <c r="Q10" i="15"/>
  <c r="U17" i="15"/>
  <c r="Q29" i="15"/>
  <c r="L30" i="15"/>
  <c r="T25" i="15" l="1"/>
  <c r="L35" i="15"/>
  <c r="Q28" i="15"/>
  <c r="L6" i="15"/>
  <c r="V35" i="15"/>
  <c r="G35" i="15"/>
  <c r="G9" i="15"/>
  <c r="G32" i="15"/>
  <c r="V32" i="15"/>
  <c r="L13" i="15"/>
  <c r="T6" i="15"/>
  <c r="U18" i="15"/>
  <c r="U8" i="15"/>
  <c r="T13" i="15"/>
  <c r="Q22" i="15"/>
  <c r="V13" i="15"/>
  <c r="V19" i="15"/>
  <c r="G18" i="15"/>
  <c r="Q21" i="15"/>
  <c r="Q34" i="15"/>
  <c r="G22" i="15"/>
  <c r="L25" i="15"/>
  <c r="T8" i="15"/>
  <c r="U22" i="15"/>
  <c r="G24" i="15"/>
  <c r="U31" i="15"/>
  <c r="T14" i="15"/>
  <c r="G34" i="15"/>
  <c r="G12" i="15"/>
  <c r="L14" i="15"/>
  <c r="Q7" i="15"/>
  <c r="T30" i="15"/>
  <c r="T7" i="15"/>
  <c r="V12" i="15"/>
  <c r="L6" i="27"/>
  <c r="K6" i="5" s="1"/>
  <c r="M6" i="5" s="1"/>
  <c r="G11" i="15"/>
  <c r="V23" i="15"/>
  <c r="Q31" i="15"/>
  <c r="G26" i="15"/>
  <c r="T21" i="15"/>
  <c r="Q25" i="15"/>
  <c r="U23" i="15"/>
  <c r="L20" i="15"/>
  <c r="Q11" i="15"/>
  <c r="V24" i="15"/>
  <c r="Q30" i="15"/>
  <c r="U27" i="15"/>
  <c r="V26" i="15"/>
  <c r="L11" i="15"/>
  <c r="G33" i="15"/>
  <c r="Q16" i="15"/>
  <c r="U26" i="15"/>
  <c r="U16" i="15"/>
  <c r="Q27" i="15"/>
  <c r="L19" i="15"/>
  <c r="Q17" i="15"/>
  <c r="G17" i="15"/>
  <c r="Q15" i="15"/>
  <c r="L33" i="15"/>
  <c r="U24" i="15"/>
  <c r="T19" i="15"/>
  <c r="T20" i="15"/>
  <c r="F36" i="15"/>
  <c r="G16" i="15"/>
  <c r="T15" i="15"/>
  <c r="P36" i="15"/>
  <c r="K36" i="15"/>
  <c r="D36" i="15"/>
  <c r="I6" i="27" s="1"/>
  <c r="B6" i="5" s="1"/>
  <c r="D6" i="5" s="1"/>
  <c r="U10" i="15"/>
  <c r="G10" i="15"/>
  <c r="L36" i="15" l="1"/>
  <c r="Q36" i="15"/>
  <c r="G36" i="15"/>
  <c r="W36" i="15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<sst xmlns="http://schemas.openxmlformats.org/spreadsheetml/2006/main" count="1880" uniqueCount="662">
  <si>
    <t>Руководитель органа</t>
  </si>
  <si>
    <t>исполнительной власти</t>
  </si>
  <si>
    <t>субъекта Российской Федерации</t>
  </si>
  <si>
    <t>ПАСПОРТ ПРОЕКТА</t>
  </si>
  <si>
    <t>(наименование субъекта Российской Федерации)</t>
  </si>
  <si>
    <t>1. Наименование проекта</t>
  </si>
  <si>
    <t>2. Место реализации проекта:</t>
  </si>
  <si>
    <t>Наименование населенного пункта</t>
  </si>
  <si>
    <t>№ п/п</t>
  </si>
  <si>
    <t>Для реализации указанной цели будут решены следующие задачи:</t>
  </si>
  <si>
    <t>Наименование задач</t>
  </si>
  <si>
    <t>Целевое значение</t>
  </si>
  <si>
    <t>Решаются 
в рамках проекта да/нет</t>
  </si>
  <si>
    <t>Значение, достигаемое по итогам реализации проекта</t>
  </si>
  <si>
    <t>повышение соотношения среднемесячных располагаемых ресурсов сельского и городского домохозяйств</t>
  </si>
  <si>
    <t>сохранение численности сельского населения 
в границах территории реализации проекта</t>
  </si>
  <si>
    <t>обеспечение в границах территории реализации 
проекта доступа домохозяйств 
к информационно-телекоммуникационной сети "Интернет"</t>
  </si>
  <si>
    <t>обеспечение в границах территории реализации 
проекта доли детей 
в возрасте 1 - 6 лет, получающих дошкольное образование в муниципальной образовательной организации, в общей численности детей 
в возрасте 1 - 6 лет</t>
  </si>
  <si>
    <t>Обеспечение в границах территории реализации 
проекта доли сельского населения, систематически занимающегося физической культурой и спортом</t>
  </si>
  <si>
    <t>обеспечение общеобразовательных организаций в границах территории реализации 
проекта инженерной инфраструктурой (водопровод, центральное отопление, канализация)</t>
  </si>
  <si>
    <t>Обеспечение в границах территории реализации 
проекта уровня газификации жилых домов (квартир) сетевым газом</t>
  </si>
  <si>
    <t>обеспечение доли населения 
в границах территории реализации проекта 
питьевой водой</t>
  </si>
  <si>
    <t>обеспечение доли жилищного фонда в границах территории реализации проекта канализацией</t>
  </si>
  <si>
    <t>сокращение среднего радиуса доступности фельдшерско-акушерского пункта 
для населения, проживающего на территории реализации проекта</t>
  </si>
  <si>
    <t>сокращение среднего радиуса доступности образовательных учреждений для населения, проживающего на территории реализации проекта</t>
  </si>
  <si>
    <t>…</t>
  </si>
  <si>
    <t>до 80%
к 2026</t>
  </si>
  <si>
    <t>до 50%
к 2026</t>
  </si>
  <si>
    <t>до 95%
к 2026</t>
  </si>
  <si>
    <t>до 70%
к 2026</t>
  </si>
  <si>
    <t>до 55%
к 2026</t>
  </si>
  <si>
    <t>до 100%
к 2026</t>
  </si>
  <si>
    <t>до 72%
к 2026</t>
  </si>
  <si>
    <t>до 65%
к 2026</t>
  </si>
  <si>
    <t>до 6 км
к 2026</t>
  </si>
  <si>
    <t>4. Участники проекта:</t>
  </si>
  <si>
    <t>Участники проекта</t>
  </si>
  <si>
    <t>Уровень ответственности</t>
  </si>
  <si>
    <t>Ответственный за разработку паспорта проекта</t>
  </si>
  <si>
    <t>Технический исполнитель по формированию паспорта проекта</t>
  </si>
  <si>
    <t>Ответственный за реализацию проекта в целом</t>
  </si>
  <si>
    <t>Ответственный за подготовку промежуточной и годовой отчетности о реализации проекта</t>
  </si>
  <si>
    <t>Наименование мероприятий</t>
  </si>
  <si>
    <t>I</t>
  </si>
  <si>
    <t xml:space="preserve">Наименование </t>
  </si>
  <si>
    <t>Ответственные исполнители</t>
  </si>
  <si>
    <t>Заявитель</t>
  </si>
  <si>
    <t>Инициаторы</t>
  </si>
  <si>
    <t>Наименование мероприятия</t>
  </si>
  <si>
    <t>Сметная стоимость, тыс. рублей</t>
  </si>
  <si>
    <t>ИТОГО:</t>
  </si>
  <si>
    <t>Структура населения</t>
  </si>
  <si>
    <t>Всего населения, чел.</t>
  </si>
  <si>
    <t>от 18 до 65 лет</t>
  </si>
  <si>
    <t>старше 65 лет</t>
  </si>
  <si>
    <t>Экономически активное население</t>
  </si>
  <si>
    <t>Занятое население</t>
  </si>
  <si>
    <t>Описание объектов</t>
  </si>
  <si>
    <t>Природный потенциал</t>
  </si>
  <si>
    <t>Человеческий потенциал</t>
  </si>
  <si>
    <t>Всего по субъекту Российской Федерации</t>
  </si>
  <si>
    <t>Значения показателей</t>
  </si>
  <si>
    <t>II</t>
  </si>
  <si>
    <t>Код бюджетной классификации</t>
  </si>
  <si>
    <t>Вид деятельности</t>
  </si>
  <si>
    <t>Наименование мероприятий проекта</t>
  </si>
  <si>
    <t>Телекоммуникационная инфраструктура</t>
  </si>
  <si>
    <t>№ п/п мероприятия в проекте</t>
  </si>
  <si>
    <t>РЕЗУЛЬТАТ (количество баллов, присвоенное проекту)</t>
  </si>
  <si>
    <t>Вид работ в составе мероприятия</t>
  </si>
  <si>
    <t>Отраслевое направление мероприятия</t>
  </si>
  <si>
    <t>а1) Доля планируемых внебюджетных средств в общей стоимости проекта комплексного развития сельских территорий (сельских агломераций)                                                                                                                              (Pip)</t>
  </si>
  <si>
    <t>а2) Доля фактически израсходованных в течение 2-х лет, предшествующих году начала реализации проекта, средств из внебюджетных источников на разработку ПСД и экспертизы в общей стоимости проекта                                                           (Pif)</t>
  </si>
  <si>
    <t>в) Доля жителей сельских территорий (сельских агломераций), где планируется реализация проекта комплексного развития сельских территорий (сельских агломераций), поддержавших целесообразность его реализации, по итогам общественного обсуждения в общей численности жителей сельских территорий (сельских агломераций)
 (Wtd)</t>
  </si>
  <si>
    <t>е) Доля прироста постоянных рабочих мест, планируемых к созданию на сельских территориях (сельских агломерациях) в период реализации государственной программы, к общей численности экономически активного населения                                                                                      (Nwp)</t>
  </si>
  <si>
    <t>ж) Отношение среднемесячных располагаемых ресурсов (доходов) домохозяйств на сельских территориях (сельских агломерациях), где планируется реализация проекта комплексного развития сельских территорий (сельских агломераций) к среднемесячным располагаемым ресурсам (доходам) городских домохозяйств соответствующего субъекта Российской Федерации                                                                                     (Sd)</t>
  </si>
  <si>
    <t>Вклад проектов комплексного развития сельских территорий (сельских агломераций) в сохранение доли сельского населения в общей численности населения Российской Федерации на уровне не менее 25,3% в 2025 году                                                                                          (DCp)</t>
  </si>
  <si>
    <t>Вклад проектов комплексного развития сельских территорий (сельских агломераций) в достижение соотношения среднемесячных располагаемых ресурсов сельских и городских домохозяйств до 80% в 2025 году                                                                                                                                 (DCr)</t>
  </si>
  <si>
    <t>Вклад мероприятий, входящих в состав проектов комплексного развития сельских территорий (сельских агломераций), в повышение доли общей площади благоустроенных жилых помещений в сельских населенных пунктах до 50% в 2025 году                                                                                                                                         (DCb)</t>
  </si>
  <si>
    <t xml:space="preserve">- менее 0,01 ед. - 0 баллов;
- за каждые 0,01 ед. - 1 балл;
- от 0,1 ед. и более 10 баллов.
</t>
  </si>
  <si>
    <t xml:space="preserve">- длительность 1 год - 9 баллов;
- длительность 2 года - 6 баллов;
- длительность 3 года - 3 балла; 
- длительность более 3 лет - 0 баллов;
</t>
  </si>
  <si>
    <t xml:space="preserve"> - менее 0,51 ед. - 0 баллов;
 - от 0,51 ед. до 1 ед. - 10 баллов.
</t>
  </si>
  <si>
    <t xml:space="preserve"> - менее 0,05 ед. - 0 баллов;
- от 0,05 до 0,09 - 1 балл;
 - от 0,1 ед. и более - 10 баллов.
</t>
  </si>
  <si>
    <t>Весовой коэффициент</t>
  </si>
  <si>
    <t>Количество баллов (Mpip)</t>
  </si>
  <si>
    <t>Количество баллов (Mpif)</t>
  </si>
  <si>
    <t>Количество баллов (Mz)</t>
  </si>
  <si>
    <t>Количество баллов (Mwtd)</t>
  </si>
  <si>
    <t>Количество баллов (Me)</t>
  </si>
  <si>
    <t>Количество баллов (Mk)</t>
  </si>
  <si>
    <t>Количество баллов (MNwp)</t>
  </si>
  <si>
    <t>Количество баллов
(MSgd)</t>
  </si>
  <si>
    <t>Количество баллов
(DCr)</t>
  </si>
  <si>
    <r>
      <t>Ответственные за реализацию отдельных мероприятий проекта</t>
    </r>
    <r>
      <rPr>
        <vertAlign val="superscript"/>
        <sz val="14"/>
        <color theme="1"/>
        <rFont val="Times New Roman"/>
        <family val="1"/>
        <charset val="204"/>
      </rPr>
      <t xml:space="preserve"> 2</t>
    </r>
  </si>
  <si>
    <r>
      <t xml:space="preserve">Наименование мероприятий </t>
    </r>
    <r>
      <rPr>
        <vertAlign val="superscript"/>
        <sz val="14"/>
        <color theme="1"/>
        <rFont val="Times New Roman"/>
        <family val="1"/>
        <charset val="204"/>
      </rPr>
      <t>3</t>
    </r>
  </si>
  <si>
    <r>
      <rPr>
        <vertAlign val="superscript"/>
        <sz val="12"/>
        <color theme="1"/>
        <rFont val="Times New Roman"/>
        <family val="1"/>
        <charset val="204"/>
      </rPr>
      <t xml:space="preserve">1 </t>
    </r>
    <r>
      <rPr>
        <sz val="12"/>
        <color theme="1"/>
        <rFont val="Times New Roman"/>
        <family val="1"/>
        <charset val="204"/>
      </rPr>
      <t>В случае реализации проекта на территории сельской агломерации указывается наименование сельской агломерации и входящие в нее населенные пункты, на территории которых планируется реализация мероприятий проекта.</t>
    </r>
  </si>
  <si>
    <r>
      <t>Наименование населенного пункта</t>
    </r>
    <r>
      <rPr>
        <vertAlign val="superscript"/>
        <sz val="14"/>
        <color theme="1"/>
        <rFont val="Times New Roman"/>
        <family val="1"/>
        <charset val="204"/>
      </rPr>
      <t xml:space="preserve"> 2</t>
    </r>
  </si>
  <si>
    <r>
      <t>Наименование мероприятия</t>
    </r>
    <r>
      <rPr>
        <vertAlign val="superscript"/>
        <sz val="14"/>
        <color theme="1"/>
        <rFont val="Times New Roman"/>
        <family val="1"/>
        <charset val="204"/>
      </rPr>
      <t>3</t>
    </r>
  </si>
  <si>
    <t>Код ОКТМО</t>
  </si>
  <si>
    <r>
      <t xml:space="preserve">5. Ответственные за разработку и реализацию проекта: </t>
    </r>
    <r>
      <rPr>
        <vertAlign val="superscript"/>
        <sz val="14"/>
        <color theme="1"/>
        <rFont val="Times New Roman"/>
        <family val="1"/>
        <charset val="204"/>
      </rPr>
      <t>1</t>
    </r>
  </si>
  <si>
    <r>
      <rPr>
        <vertAlign val="superscript"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Указываются представители органов государственной и муниципальной власти.</t>
    </r>
  </si>
  <si>
    <r>
      <rPr>
        <vertAlign val="superscript"/>
        <sz val="14"/>
        <color theme="1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 xml:space="preserve"> Информация представляется в разрезе мероприятий (при необходимости).</t>
    </r>
  </si>
  <si>
    <r>
      <rPr>
        <vertAlign val="superscript"/>
        <sz val="14"/>
        <color theme="1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 xml:space="preserve"> Отчество указывается при наличии.</t>
    </r>
  </si>
  <si>
    <t>6. Характеристика объектов и оборудования в составе мероприятий проекта, территория и сроки их реализации:</t>
  </si>
  <si>
    <t>Отношение к объектам капитального строительства (да/нет)</t>
  </si>
  <si>
    <t>Год начала реализации</t>
  </si>
  <si>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>Указывается  наименование  населенных  пунктов  (включая вид: село, деревня,  рабочий поселок, город и т.п.), на территории которых планируется реализация мероприятий проекта.</t>
    </r>
  </si>
  <si>
    <t>7. Наличие актуальной проектной документаций по мероприятиям проекта и положительных заключений государственных экспертиз, а также актуального подтверждения цен на основе запроса коммерческих предложений производителей:</t>
  </si>
  <si>
    <t>Реквизиты заключения ГЭ на ДОСМ / планируемый срок получения</t>
  </si>
  <si>
    <t>ПД подготовлена на основе типовой экономически эффективной ПД (да/нет)</t>
  </si>
  <si>
    <t xml:space="preserve">Реквизиты типовой экономически эффективной ПД </t>
  </si>
  <si>
    <t>Реквизиты протокольного решения Минстроя России</t>
  </si>
  <si>
    <t>Номер строки Реестра  экономически эффективной документации повторного применения</t>
  </si>
  <si>
    <t>Наименование объекта в Реестре  экономически эффективной документации повторного применения</t>
  </si>
  <si>
    <r>
      <t>8. Отношение проектной документации к экономически эффективной документации повторного применения</t>
    </r>
    <r>
      <rPr>
        <vertAlign val="superscript"/>
        <sz val="14"/>
        <color theme="1"/>
        <rFont val="Times New Roman"/>
        <family val="1"/>
        <charset val="204"/>
      </rPr>
      <t xml:space="preserve">1 </t>
    </r>
    <r>
      <rPr>
        <sz val="14"/>
        <color theme="1"/>
        <rFont val="Times New Roman"/>
        <family val="1"/>
        <charset val="204"/>
      </rPr>
      <t>:</t>
    </r>
  </si>
  <si>
    <t xml:space="preserve">Наименование мероприятий
</t>
  </si>
  <si>
    <t xml:space="preserve">  Потенциал территории</t>
  </si>
  <si>
    <t xml:space="preserve">  Объекты, характеризующие потенциал</t>
  </si>
  <si>
    <r>
      <t>Экономический потенциал</t>
    </r>
    <r>
      <rPr>
        <vertAlign val="superscript"/>
        <sz val="14"/>
        <color theme="1"/>
        <rFont val="Times New Roman"/>
        <family val="1"/>
        <charset val="204"/>
      </rPr>
      <t>1</t>
    </r>
  </si>
  <si>
    <t xml:space="preserve">Наименование и реквизиты подтверждающих документов </t>
  </si>
  <si>
    <t>в том числе</t>
  </si>
  <si>
    <t>от 0 до 12 мес.</t>
  </si>
  <si>
    <t>от 1 года до 6 лет</t>
  </si>
  <si>
    <t>от 7 до 17 лет, из них.</t>
  </si>
  <si>
    <t>от 7 до 14 лет</t>
  </si>
  <si>
    <t xml:space="preserve">15 лет </t>
  </si>
  <si>
    <t>от 16 до 17 лет</t>
  </si>
  <si>
    <t>в том числе от 66 до 72 лет</t>
  </si>
  <si>
    <r>
      <t>Занятое население</t>
    </r>
    <r>
      <rPr>
        <vertAlign val="superscript"/>
        <sz val="14"/>
        <color theme="1"/>
        <rFont val="Times New Roman"/>
        <family val="1"/>
        <charset val="204"/>
      </rPr>
      <t>3</t>
    </r>
  </si>
  <si>
    <t>от 7 до 17 лет, из них::</t>
  </si>
  <si>
    <t>Трудоспособное население</t>
  </si>
  <si>
    <t>1.5.1</t>
  </si>
  <si>
    <t>1.5</t>
  </si>
  <si>
    <t>1.4</t>
  </si>
  <si>
    <t>1.3.3</t>
  </si>
  <si>
    <t>1.3.2</t>
  </si>
  <si>
    <t>1.3.1</t>
  </si>
  <si>
    <t>1.3</t>
  </si>
  <si>
    <t>1.2</t>
  </si>
  <si>
    <t>1.1</t>
  </si>
  <si>
    <t>1</t>
  </si>
  <si>
    <t>4</t>
  </si>
  <si>
    <t>3</t>
  </si>
  <si>
    <t>2</t>
  </si>
  <si>
    <r>
      <t>Экономически активное население</t>
    </r>
    <r>
      <rPr>
        <vertAlign val="superscript"/>
        <sz val="14"/>
        <color theme="1"/>
        <rFont val="Times New Roman"/>
        <family val="1"/>
        <charset val="204"/>
      </rPr>
      <t>1</t>
    </r>
  </si>
  <si>
    <r>
      <t>Трудоспособное население</t>
    </r>
    <r>
      <rPr>
        <vertAlign val="superscript"/>
        <sz val="14"/>
        <color theme="1"/>
        <rFont val="Times New Roman"/>
        <family val="1"/>
        <charset val="204"/>
      </rPr>
      <t>2</t>
    </r>
  </si>
  <si>
    <r>
      <rPr>
        <vertAlign val="superscript"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За экономически активное население принимается населения в возрасте от 15 до 72 лет.</t>
    </r>
  </si>
  <si>
    <t>Наименование сельской агломерации/населенных пунктов в составе сельской агломерации</t>
  </si>
  <si>
    <t xml:space="preserve">Наименование и реквизиты подтверждающего документа </t>
  </si>
  <si>
    <t>Нормативная потребность</t>
  </si>
  <si>
    <t>Фактическая обеспеченность потребности</t>
  </si>
  <si>
    <t xml:space="preserve">Планируемая обеспеченность потребности в результате реализации мероприятия проекта </t>
  </si>
  <si>
    <t>Дополнительная потребность</t>
  </si>
  <si>
    <t>5</t>
  </si>
  <si>
    <t>6</t>
  </si>
  <si>
    <t>7</t>
  </si>
  <si>
    <t>8</t>
  </si>
  <si>
    <t>9</t>
  </si>
  <si>
    <t>10</t>
  </si>
  <si>
    <t>11</t>
  </si>
  <si>
    <t>12</t>
  </si>
  <si>
    <r>
      <rPr>
        <vertAlign val="superscript"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Указываются расположенные на территории населенного пункта и предоставляющие соответствующие услуги объекты (организации),  включая полное наименование, точный адрес местонахождения и вид собственности.</t>
    </r>
  </si>
  <si>
    <t>Наименование государственной (муниципальной) программы/структурного элемента/непрограммного направления расходов</t>
  </si>
  <si>
    <t>Наименование мероприятия, финансируемого в рамках государственной (муниципальной) программы/структурного элемента/непрограммного направления расходов</t>
  </si>
  <si>
    <t>Период финансирования</t>
  </si>
  <si>
    <t>Объем финансирования, тыс. рублей (все источники)</t>
  </si>
  <si>
    <r>
      <t>Наименование и реквизиты нормативного документа (проекта документа) об утверждении генерального плана, а также мастер-плана развития территории (при наличии)</t>
    </r>
    <r>
      <rPr>
        <vertAlign val="superscript"/>
        <sz val="14"/>
        <color theme="1"/>
        <rFont val="Times New Roman"/>
        <family val="1"/>
        <charset val="204"/>
      </rPr>
      <t>1</t>
    </r>
  </si>
  <si>
    <t>Наличие схемы расположения объекта (по каждому мероприятию)
(да/нет)</t>
  </si>
  <si>
    <t>Схема расположения объекта представлена в составе заявочной документации (да/нет)</t>
  </si>
  <si>
    <t>Наименование муниципального образования - территории реализации проекта</t>
  </si>
  <si>
    <r>
      <t>Объем выручки за ____ г.</t>
    </r>
    <r>
      <rPr>
        <vertAlign val="superscript"/>
        <sz val="14"/>
        <color theme="1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>, тыс. рублей</t>
    </r>
  </si>
  <si>
    <t>Средний уровень заработной платы,
руб./мес.</t>
  </si>
  <si>
    <t xml:space="preserve"> Инвестиционные проекты, находящиеся в стадии реализации (на год начала реализации мероприятий проекта)</t>
  </si>
  <si>
    <t>Наименование территории реализации инвестиционного проекта</t>
  </si>
  <si>
    <r>
      <t>Наименование инвестиционного проекта и его краткое описание</t>
    </r>
    <r>
      <rPr>
        <vertAlign val="superscript"/>
        <sz val="14"/>
        <color theme="1"/>
        <rFont val="Times New Roman"/>
        <family val="1"/>
        <charset val="204"/>
      </rPr>
      <t>1</t>
    </r>
  </si>
  <si>
    <t>Имеющееся количество рабочих мест, чел. / численность персонала, чел.</t>
  </si>
  <si>
    <t>Планируемая к вовлечению в оборот площадь земли, га</t>
  </si>
  <si>
    <t>ИТОГО</t>
  </si>
  <si>
    <t>Общая численность жителей от 16 лет и старше</t>
  </si>
  <si>
    <t>Численность жителей от 16 лет и старше, принявших участие в общественном обсуждении</t>
  </si>
  <si>
    <t>Численность жителей от 16 лет и старше, поддержавших целесообразность реализации мероприятий проекта</t>
  </si>
  <si>
    <t>Наименование и реквизиты документа, в котором зафиксированы результаты общественного обсуждения</t>
  </si>
  <si>
    <t xml:space="preserve">Наименование мероприятий проекта </t>
  </si>
  <si>
    <t>Описание проблемы</t>
  </si>
  <si>
    <t>Ожидаемый результат</t>
  </si>
  <si>
    <t xml:space="preserve">№ п/п </t>
  </si>
  <si>
    <t>Наименование проекта / мероприятий</t>
  </si>
  <si>
    <t>Доля планируемых внебюджетных средств в общем объеме финансирования проекта (ед)</t>
  </si>
  <si>
    <t>Доля внебюджетных средств в общем объеме финансирования проекта за 2 предшествующих года (ед)</t>
  </si>
  <si>
    <t xml:space="preserve">РЕЗУЛЬТАТ 
(количество баллов, присвоенное проекту)
</t>
  </si>
  <si>
    <t>X</t>
  </si>
  <si>
    <t>Наличие генерального плана территории 
(да /нет/проект)</t>
  </si>
  <si>
    <t>13</t>
  </si>
  <si>
    <t>14</t>
  </si>
  <si>
    <t>15</t>
  </si>
  <si>
    <t>16</t>
  </si>
  <si>
    <t>19</t>
  </si>
  <si>
    <t>20</t>
  </si>
  <si>
    <t>17</t>
  </si>
  <si>
    <t>18</t>
  </si>
  <si>
    <t xml:space="preserve">Инвестиционные проекты, реализация которых начнется в первый год реализации проекта </t>
  </si>
  <si>
    <t>ячейки заполняются органом местного самоуправления</t>
  </si>
  <si>
    <t xml:space="preserve">ячейки должны заполниться автоматически </t>
  </si>
  <si>
    <t>Вклад в ВМП (доля в ВМП), %</t>
  </si>
  <si>
    <t>Х</t>
  </si>
  <si>
    <r>
      <t>Норматив обеспеченности</t>
    </r>
    <r>
      <rPr>
        <vertAlign val="superscript"/>
        <sz val="14"/>
        <color theme="1"/>
        <rFont val="Times New Roman"/>
        <family val="1"/>
        <charset val="204"/>
      </rPr>
      <t>3</t>
    </r>
  </si>
  <si>
    <t>Прогнозная численность выгодоприобретателей от реализации мероприятий проекта среди жителей, чел.</t>
  </si>
  <si>
    <t>Прогнозное количество выгодоприобретателей от реализации мероприятий проекта среди хозяйствующих субъектов, ед.</t>
  </si>
  <si>
    <t>Территория хозяйствования выгодоприобретателей от реализации мероприятий проекта</t>
  </si>
  <si>
    <r>
      <t>Среднемесячный уровень располагаемых ресурсов (доходов) сельских домохозяйств, руб.</t>
    </r>
    <r>
      <rPr>
        <vertAlign val="superscript"/>
        <sz val="14"/>
        <color theme="1"/>
        <rFont val="Times New Roman"/>
        <family val="1"/>
        <charset val="204"/>
      </rPr>
      <t xml:space="preserve">1 </t>
    </r>
  </si>
  <si>
    <t>Среднемесячный уровень располагаемых ресурсов (доходов) городских домохозяйств, руб.</t>
  </si>
  <si>
    <t>Численность населения на 1 января 2020 г.</t>
  </si>
  <si>
    <t>Численность населения на 1 января 2030 г.</t>
  </si>
  <si>
    <t>Численность населения на 1 января 2029 г.</t>
  </si>
  <si>
    <t>Численность населения на 1 января 2028 г.</t>
  </si>
  <si>
    <t>Численность населения на 1 января 2027 г.</t>
  </si>
  <si>
    <t>Численность населения на 1 января 2026 г.</t>
  </si>
  <si>
    <t>Численность населения на 1 января 2025 г.</t>
  </si>
  <si>
    <t>Численность населения на 1 января 2024 г.</t>
  </si>
  <si>
    <t>Численность населения на 1 января 2023 г.</t>
  </si>
  <si>
    <t>Численность населения на 1 января 2022 г.</t>
  </si>
  <si>
    <t>Численность населения на 1 января 2021 г.</t>
  </si>
  <si>
    <t>Объем финансирования за счет внебюджетных средств, тыс. рублей за 24 месяца, предшествующих дате отбора</t>
  </si>
  <si>
    <t>Объем финансирования засчет бюджетных средств, тыс. рублей за 24 месяца, предшествующих дате отбора</t>
  </si>
  <si>
    <r>
      <t>Направления финансирования расходов за счет бюджетных средств</t>
    </r>
    <r>
      <rPr>
        <vertAlign val="superscript"/>
        <sz val="14"/>
        <color theme="1"/>
        <rFont val="Times New Roman"/>
        <family val="1"/>
        <charset val="204"/>
      </rPr>
      <t>5</t>
    </r>
  </si>
  <si>
    <r>
      <t xml:space="preserve">Наименование и реквизиты подтверждающих документов фактически профинансированных за счет внебюджетных средств расходов </t>
    </r>
    <r>
      <rPr>
        <vertAlign val="superscript"/>
        <sz val="14"/>
        <color theme="1"/>
        <rFont val="Times New Roman"/>
        <family val="1"/>
        <charset val="204"/>
      </rPr>
      <t>3</t>
    </r>
  </si>
  <si>
    <r>
      <t>Информация о наличии подтверждающих документов фактически профинансированных за счет бюджетных средств расходов</t>
    </r>
    <r>
      <rPr>
        <vertAlign val="superscript"/>
        <sz val="14"/>
        <color theme="1"/>
        <rFont val="Times New Roman"/>
        <family val="1"/>
        <charset val="204"/>
      </rPr>
      <t>6</t>
    </r>
  </si>
  <si>
    <r>
      <t>Наличие фактически профинансированных расходов за счет бюджетных средств
(да/нет)</t>
    </r>
    <r>
      <rPr>
        <vertAlign val="superscript"/>
        <sz val="14"/>
        <color theme="1"/>
        <rFont val="Times New Roman"/>
        <family val="1"/>
        <charset val="204"/>
      </rPr>
      <t>4</t>
    </r>
  </si>
  <si>
    <r>
      <t>Наличие фактически профинансированных расходов за счет внебюджетных средств
(да/нет)</t>
    </r>
    <r>
      <rPr>
        <vertAlign val="superscript"/>
        <sz val="14"/>
        <color theme="1"/>
        <rFont val="Times New Roman"/>
        <family val="1"/>
        <charset val="204"/>
      </rPr>
      <t>1</t>
    </r>
  </si>
  <si>
    <t>Значение  показателей, характеризующих объекты и оборудование в составе мероприятий</t>
  </si>
  <si>
    <r>
      <t>Наименование показателей, характеризующих объекты и оборудование в составе мероприятий</t>
    </r>
    <r>
      <rPr>
        <vertAlign val="superscript"/>
        <sz val="14"/>
        <color theme="1"/>
        <rFont val="Times New Roman"/>
        <family val="1"/>
        <charset val="204"/>
      </rPr>
      <t>3</t>
    </r>
  </si>
  <si>
    <r>
      <t>Наименование муниципального образования субъекта Российской Федерации</t>
    </r>
    <r>
      <rPr>
        <vertAlign val="superscript"/>
        <sz val="14"/>
        <color theme="1"/>
        <rFont val="Times New Roman"/>
        <family val="1"/>
        <charset val="204"/>
      </rPr>
      <t>1</t>
    </r>
  </si>
  <si>
    <r>
      <t>Фактическое значение на 01.01.____</t>
    </r>
    <r>
      <rPr>
        <vertAlign val="superscript"/>
        <sz val="14"/>
        <color theme="1"/>
        <rFont val="Times New Roman"/>
        <family val="1"/>
        <charset val="204"/>
      </rPr>
      <t>1</t>
    </r>
  </si>
  <si>
    <r>
      <t>Создание новых рабочих мест</t>
    </r>
    <r>
      <rPr>
        <vertAlign val="superscript"/>
        <sz val="14"/>
        <color theme="1"/>
        <rFont val="Times New Roman"/>
        <family val="1"/>
        <charset val="204"/>
      </rPr>
      <t>2</t>
    </r>
  </si>
  <si>
    <t>Согласование федерального органа исполнительной власти положительное (да/нет)</t>
  </si>
  <si>
    <r>
      <t>Количество планируемых к созданию постоянных рабочих мест по мероприятиям проекта</t>
    </r>
    <r>
      <rPr>
        <vertAlign val="superscript"/>
        <sz val="14"/>
        <color theme="1"/>
        <rFont val="Times New Roman"/>
        <family val="1"/>
        <charset val="204"/>
      </rPr>
      <t>5</t>
    </r>
    <r>
      <rPr>
        <sz val="14"/>
        <color theme="1"/>
        <rFont val="Times New Roman"/>
        <family val="1"/>
        <charset val="204"/>
      </rPr>
      <t xml:space="preserve"> </t>
    </r>
  </si>
  <si>
    <r>
      <t>Реквизиты документов, подтверждающих количество планируемых к созданию постоянных рабочих мест по мероприятиям проекта</t>
    </r>
    <r>
      <rPr>
        <vertAlign val="superscript"/>
        <sz val="14"/>
        <color theme="1"/>
        <rFont val="Times New Roman"/>
        <family val="1"/>
        <charset val="204"/>
      </rPr>
      <t>6</t>
    </r>
  </si>
  <si>
    <t>Реквизиты ПД / планируемый срок получения / Информация о коммерческих предложения</t>
  </si>
  <si>
    <t>Положительное заключение ГЭ на ПД представлено в составе заявочной документации (да /нет)</t>
  </si>
  <si>
    <t xml:space="preserve">Положительное заключение ГЭ 
на достоверность определения сметной стоимости (ДОСМ)
представлено в составе заявочной документации 
(да / нет)
</t>
  </si>
  <si>
    <r>
      <t>Направления финансирования расходов за счет внебюджетных средств</t>
    </r>
    <r>
      <rPr>
        <vertAlign val="superscript"/>
        <sz val="14"/>
        <color theme="1"/>
        <rFont val="Times New Roman"/>
        <family val="1"/>
        <charset val="204"/>
      </rPr>
      <t>2</t>
    </r>
  </si>
  <si>
    <t xml:space="preserve">Количество объектов </t>
  </si>
  <si>
    <t>Количество объектов, ед.</t>
  </si>
  <si>
    <t>Выгодоприобретатели от реализации мероприятий проекта среди социальных групп жителей, которые непосредственно или потенциально будут являться пользователями результатов реализации проекта</t>
  </si>
  <si>
    <t>Дата начала реализации инвестиционного проекта</t>
  </si>
  <si>
    <t>Дата завершения реализации инвестиционного проекта</t>
  </si>
  <si>
    <t>Наименование и реквизиты подтверждающих документов</t>
  </si>
  <si>
    <r>
      <t>Источники инвестиций</t>
    </r>
    <r>
      <rPr>
        <vertAlign val="superscript"/>
        <sz val="14"/>
        <color theme="1"/>
        <rFont val="Times New Roman"/>
        <family val="1"/>
        <charset val="204"/>
      </rPr>
      <t>3</t>
    </r>
  </si>
  <si>
    <t>Объем инвестиций, млн. рублей</t>
  </si>
  <si>
    <t xml:space="preserve">Вид работ в составе мероприятия </t>
  </si>
  <si>
    <t xml:space="preserve">Отраслевое направление </t>
  </si>
  <si>
    <t xml:space="preserve">Количество работников, чел.
</t>
  </si>
  <si>
    <r>
      <t>Обоснование целесообразности реализации мероприятия проекта 
(при наличии)</t>
    </r>
    <r>
      <rPr>
        <vertAlign val="superscript"/>
        <sz val="14"/>
        <color theme="1"/>
        <rFont val="Times New Roman"/>
        <family val="1"/>
        <charset val="204"/>
      </rPr>
      <t>4</t>
    </r>
  </si>
  <si>
    <t>Количество баллов
(в зависимости от вида работ в составе мероприятия и отраслевого направления мероприятия)</t>
  </si>
  <si>
    <t>DCrb баллы (на коммунальную инфраструктуру)
(в зависимости от вида работ в составе мероприятия и отраслевого направления мероприятия)</t>
  </si>
  <si>
    <t>Количество баллов
 (в зависимости от вида работ в составе мероприятия)</t>
  </si>
  <si>
    <t>Количество баллов
(в зависимости от доли планируемых внебюджетных средств в общем объеме финансирования проекта)</t>
  </si>
  <si>
    <t>Количество баллов
(в зависимости от доли фактически профинансированных за счет внебюджетных средств расходов на разработку ПСД, экспертизы и строительства за 2 года, предшествующих году начала реализации проекта в общем объеме финансирования проекта с учетом этих средств)</t>
  </si>
  <si>
    <t xml:space="preserve">Количество баллов
(в зависимости от доли населения в возрасте от 16 лет, поддержавших проект в общей численности населения от 16 лет) </t>
  </si>
  <si>
    <t>Количество баллов
(в зависимости от доли занятого населения в численности экономического активного населения)</t>
  </si>
  <si>
    <t>Количество баллов
(в зависимости от отношения количества вновь созданных постоянных рабочих мест к численности экономического активного населения)</t>
  </si>
  <si>
    <t>Количество баллов
(в зависимости от доли трудоспособного населения в общей численности населения)</t>
  </si>
  <si>
    <t>Количество баллов
(в зависимости от соотношения среднемесячных располагаемых ресурсов (доходов) сельского и городского домохозяйств)</t>
  </si>
  <si>
    <t>DCrr баллы (новые рабочие места)</t>
  </si>
  <si>
    <r>
      <t>Отношение территории реализации мероприятий к районам Крайнего Севера и Арктической зоны (да/нет)</t>
    </r>
    <r>
      <rPr>
        <vertAlign val="superscript"/>
        <sz val="14"/>
        <color theme="1"/>
        <rFont val="Times New Roman"/>
        <family val="1"/>
        <charset val="204"/>
      </rPr>
      <t>2</t>
    </r>
  </si>
  <si>
    <t>Критерии реализуемости</t>
  </si>
  <si>
    <t>Критерии ценности</t>
  </si>
  <si>
    <t>70 баллов – для вида работ «строительство»
60 баллов – для вида работ «реконструкция»
50 баллов – для вида работ «капремонт»
40 баллов – для вида работ «установка»
10 баллов – для вида работ «приобретение»</t>
  </si>
  <si>
    <t>коммунальная инфраструктура</t>
  </si>
  <si>
    <t>здравоохранение</t>
  </si>
  <si>
    <t xml:space="preserve">дополнительное образование </t>
  </si>
  <si>
    <t>культура</t>
  </si>
  <si>
    <t>образование</t>
  </si>
  <si>
    <t xml:space="preserve">физкультура и спорт </t>
  </si>
  <si>
    <t>Транспортная инфраструктура</t>
  </si>
  <si>
    <t>Наименование 
и реквизиты подтверждающего документа среднемесячного уровня располагаемых ресурсов (доходов) сельских домохозяйств</t>
  </si>
  <si>
    <t>Наименование 
и реквизиты подтверждающего документа среднемесячного уровня располагаемых ресурсов (доходов) городских домохозяйств</t>
  </si>
  <si>
    <t xml:space="preserve"> - менее 0,1 ед. - 0 баллов;  - за каждые 0,1 ед. - 1 балл;
 - от 0,6 ед. до 1 ед. - 10 баллов.
</t>
  </si>
  <si>
    <t xml:space="preserve"> - менее 0,1 ед. - 0 баллов; - за каждые 0,1 ед. - 1 балл;
 - от 0,8 ед. и более - 10 баллов.
</t>
  </si>
  <si>
    <t>б) Продолжительность достижения планируемых результатов реализации проекта комплексного развития сельских территорий (сельских агломераций)                                          (Z)</t>
  </si>
  <si>
    <t>г) Уровень занятости населения, проживающего на сельских территориях (сельских агломерациях), где планируется реализация проекта комплексного развития сельских территорий (сельских агломераций), к общей численности экономически активного населения                                                                 (E)</t>
  </si>
  <si>
    <t xml:space="preserve"> - менее 0,1 ед. - 0 баллов;  - за каждые 0,1 ед. - 1 балл;
 - от 0,9 ед. до 1 ед. - 10 баллов.
</t>
  </si>
  <si>
    <t>д) Доля трудоспособного населения в общей численности населения сельских территорий (сельских агломераций), где планируется реализация проекта комплексного развития сельских территорий (сельских агломераций)                                                          (K)</t>
  </si>
  <si>
    <t xml:space="preserve">18. Сведения о хозяйствующих субъектах, осуществляющих свою деятельность на территории реализации проекта и формирующих не менее 25% валового муниципального продукта (далее - ВМП)  </t>
  </si>
  <si>
    <t xml:space="preserve">19. Характеристика инвестиционных проектов (за исключением инвестиционных проектов в развитие государственной и муниципальной инфраструктуры), находящихся в процессе реализации, и инвестиционных проектов, </t>
  </si>
  <si>
    <t>начало реализации которых планируется в первый год реализации проекта:</t>
  </si>
  <si>
    <t xml:space="preserve">Приложение № 1 к приказу </t>
  </si>
  <si>
    <t xml:space="preserve"> от _________2021 г. № _____</t>
  </si>
  <si>
    <t>Минсельхоза России</t>
  </si>
  <si>
    <r>
      <t>Наименование организаций/
КФХ</t>
    </r>
    <r>
      <rPr>
        <vertAlign val="superscript"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>/ИП</t>
    </r>
    <r>
      <rPr>
        <vertAlign val="superscript"/>
        <sz val="14"/>
        <color theme="1"/>
        <rFont val="Times New Roman"/>
        <family val="1"/>
        <charset val="204"/>
      </rPr>
      <t>2</t>
    </r>
  </si>
  <si>
    <t>Наименование субъекта Российской Федерации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</si>
  <si>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</si>
  <si>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</si>
  <si>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</si>
  <si>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</si>
  <si>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</si>
  <si>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</si>
  <si>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</si>
  <si>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</si>
  <si>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</si>
  <si>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</si>
  <si>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</si>
  <si>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</si>
  <si>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</si>
  <si>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</si>
  <si>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</si>
  <si>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</si>
  <si>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</si>
  <si>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</si>
  <si>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</si>
  <si>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</si>
  <si>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</si>
  <si>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</si>
  <si>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</si>
  <si>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</si>
  <si>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</si>
  <si>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</si>
  <si>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</si>
  <si>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</si>
  <si>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</si>
  <si>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</si>
  <si>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</si>
  <si>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</si>
  <si>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</si>
  <si>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</si>
  <si>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</si>
  <si>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</si>
  <si>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</si>
  <si>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</si>
  <si>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</si>
  <si>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</si>
  <si>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</si>
  <si>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</si>
  <si>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</si>
  <si>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</si>
  <si>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 - Кузбасс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</si>
  <si>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</si>
  <si>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</si>
  <si>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</si>
  <si>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</si>
  <si>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</si>
  <si>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</si>
  <si>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</si>
  <si>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</si>
  <si>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</si>
  <si>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</si>
  <si>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</si>
  <si>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</si>
  <si>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</si>
  <si>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</si>
  <si>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</si>
  <si>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</si>
  <si>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</si>
  <si>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</si>
  <si>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</si>
  <si>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</si>
  <si>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</si>
  <si>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</si>
  <si>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</si>
  <si>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</si>
  <si>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</si>
  <si>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</si>
  <si>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</si>
  <si>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</si>
  <si>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</si>
  <si>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</si>
  <si>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</si>
  <si>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</si>
  <si>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Город Байконур</t>
  </si>
  <si>
    <t>Город Москва</t>
  </si>
  <si>
    <t>Город Санкт-Петербург</t>
  </si>
  <si>
    <t>Город Севастополь</t>
  </si>
  <si>
    <t>Еврейская автономная область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</si>
  <si>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</si>
  <si>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</si>
  <si>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</si>
  <si>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</si>
  <si>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r>
      <t>20. Сведения о поддержке целесообразности реализации проекта жителями соответствующей территории</t>
    </r>
    <r>
      <rPr>
        <vertAlign val="superscript"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>:</t>
    </r>
  </si>
  <si>
    <t>соответствующего муниципального образования, поддержке целесообразности реализации проекта:</t>
  </si>
  <si>
    <t>17. Информация о наличии генерального плана территории реализации проекта:</t>
  </si>
  <si>
    <t>15. Сведения о выгодоприобретателях от реализации проекта:</t>
  </si>
  <si>
    <t>13. Данные о среднемесячных располагаемых ресурсах (доходах) домохозяйств на  территории реализации проекта и городских домохозяйств соответствующего субъекта Российской Федерации:</t>
  </si>
  <si>
    <t>12. Численность населения, проживающего на территории реализации проекта, его возрастная и экономическая структура:</t>
  </si>
  <si>
    <t>11. Потенциал территории реализации проекта:</t>
  </si>
  <si>
    <t>10. Планируемые объемы финансирования мероприятий проекта:</t>
  </si>
  <si>
    <t>проведение экспертиз и осуществление реализации мероприятий в течение 2 лет, предшествующих дате направления проекта на отбор:</t>
  </si>
  <si>
    <t>21. Описание проблем, решение которых будет достигнуто в результате реализации мероприятий проекта:</t>
  </si>
  <si>
    <r>
      <t>Год завершения  реализации (ввод объекта)</t>
    </r>
    <r>
      <rPr>
        <vertAlign val="superscript"/>
        <sz val="14"/>
        <color theme="1"/>
        <rFont val="Times New Roman"/>
        <family val="1"/>
        <charset val="204"/>
      </rPr>
      <t xml:space="preserve"> 1</t>
    </r>
  </si>
  <si>
    <t>Народные художественные промыслы</t>
  </si>
  <si>
    <t>Многофункциональные объекты</t>
  </si>
  <si>
    <t>15.1</t>
  </si>
  <si>
    <t>16.1</t>
  </si>
  <si>
    <t>Количество баллов 
(в зависимости от скорректированных сроков реализации мероприятий
(с учтом Кр. Севера))</t>
  </si>
  <si>
    <t>Группы / наименования выгодоприобретателей от реализации мероприятий проекта среди хозяйствующих субъектов</t>
  </si>
  <si>
    <t>многофункциональные объекты</t>
  </si>
  <si>
    <t>народные художественные промыслы</t>
  </si>
  <si>
    <r>
      <rPr>
        <vertAlign val="superscript"/>
        <sz val="14"/>
        <color theme="1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 xml:space="preserve"> За трудоспособное население принимается население в трудоспособном возрасте за вычетом граждан, имеющих I или II группы инвалидности.</t>
    </r>
  </si>
  <si>
    <r>
      <rPr>
        <vertAlign val="superscript"/>
        <sz val="14"/>
        <color theme="1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 xml:space="preserve"> Занятое население составляет разницу между экономически активным населением и безработным.</t>
    </r>
  </si>
  <si>
    <r>
      <rPr>
        <vertAlign val="superscript"/>
        <sz val="14"/>
        <color theme="1"/>
        <rFont val="Times New Roman"/>
        <family val="1"/>
        <charset val="204"/>
      </rPr>
      <t>4</t>
    </r>
    <r>
      <rPr>
        <sz val="14"/>
        <color theme="1"/>
        <rFont val="Times New Roman"/>
        <family val="1"/>
        <charset val="204"/>
      </rPr>
      <t xml:space="preserve"> Приводится информация по населенным пунктам, в которых планируется реализация мероприятий  проекта; при этом при расчете соответствующих критериев отбора используются  данные в целом по территории реализации проекта.</t>
    </r>
  </si>
  <si>
    <r>
      <rPr>
        <vertAlign val="superscript"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В графе 3 указывается полное наименование инвестора (включая адрес регистрации  и ИНН), наименование инвестиционного проекта и его краткое описание.</t>
    </r>
  </si>
  <si>
    <r>
      <rPr>
        <vertAlign val="superscript"/>
        <sz val="14"/>
        <color theme="1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 xml:space="preserve"> Указываются источники инвестиций: средства федерального бюджета, средства бюджета   соответствующего субъекта Российской Федерации, внебюджетные средства.</t>
    </r>
  </si>
  <si>
    <r>
      <rPr>
        <vertAlign val="superscript"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Общественное обсуждение проводится в населенных пунктах, на территории которых предлагается реализация мероприятий проекта.</t>
    </r>
  </si>
  <si>
    <r>
      <rPr>
        <vertAlign val="superscript"/>
        <sz val="14"/>
        <color theme="1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 xml:space="preserve"> Если в населенном пункте предлагается реализация нескольких мероприятий, итоговая численность жителей от 16 лет и старше, поддержавших реализацию этих мероприятий, рассчитывается как средневзвешенное значение.</t>
    </r>
  </si>
  <si>
    <t>Соотношение среднемесячных располагаемых ресурсов (доходов) сельского и городского домохозяйств (ед.)</t>
  </si>
  <si>
    <t>Доля трудоспособного населения в общей численности населения (ед.)</t>
  </si>
  <si>
    <t>Доля населения в возрасте от 16 лет, поддержавших проект в общей численности населения от 16 лет (ед.)</t>
  </si>
  <si>
    <t>Доля занятого населения в численности экономического активного населения (ед.)</t>
  </si>
  <si>
    <t xml:space="preserve">Количество новых рабочих мест (ед.) </t>
  </si>
  <si>
    <t>ветеринария</t>
  </si>
  <si>
    <t>Ветеринария</t>
  </si>
  <si>
    <t>22. Информация о соответствии проекта критериям отбора проектов:</t>
  </si>
  <si>
    <t>да</t>
  </si>
  <si>
    <t>нет</t>
  </si>
  <si>
    <t>строительство</t>
  </si>
  <si>
    <t>реконструкция</t>
  </si>
  <si>
    <t>капремонт</t>
  </si>
  <si>
    <t>установка</t>
  </si>
  <si>
    <t>приобретение</t>
  </si>
  <si>
    <t>Итого:</t>
  </si>
  <si>
    <t xml:space="preserve">9. Сведения о фактически профинансированных за счет внебюджетных и бюджетных средств расходов на разработку проектной документации, </t>
  </si>
  <si>
    <r>
      <t>Объем финансирования 2022 г. за счет  ФБ</t>
    </r>
    <r>
      <rPr>
        <vertAlign val="superscript"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>,
тыс. рублей</t>
    </r>
  </si>
  <si>
    <t>Объем финансирования 2023 г. за счет  ФБ,
тыс. рублей</t>
  </si>
  <si>
    <r>
      <t>Объем финансирования 2022 г. за счет  РБ</t>
    </r>
    <r>
      <rPr>
        <vertAlign val="superscript"/>
        <sz val="14"/>
        <color theme="1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>,
тыс. рублей</t>
    </r>
  </si>
  <si>
    <r>
      <t>Объем финансирования 2022 г. за счет  МБ</t>
    </r>
    <r>
      <rPr>
        <vertAlign val="superscript"/>
        <sz val="14"/>
        <color theme="1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>,
тыс. рублей</t>
    </r>
  </si>
  <si>
    <r>
      <t>Объем финансирования 2022 г. за счет ВБ</t>
    </r>
    <r>
      <rPr>
        <vertAlign val="superscript"/>
        <sz val="14"/>
        <color theme="1"/>
        <rFont val="Times New Roman"/>
        <family val="1"/>
        <charset val="204"/>
      </rPr>
      <t>4</t>
    </r>
    <r>
      <rPr>
        <sz val="14"/>
        <color theme="1"/>
        <rFont val="Times New Roman"/>
        <family val="1"/>
        <charset val="204"/>
      </rPr>
      <t>,
тыс. рублей</t>
    </r>
  </si>
  <si>
    <t>Общий объем финансирования 2022 г.,
тыс. рублей</t>
  </si>
  <si>
    <t>Общий объем финансирования 2022 г.-2024 г., 
тыс. рублей</t>
  </si>
  <si>
    <t xml:space="preserve">Общий объем финансирования 2023 г.,
тыс. рублей </t>
  </si>
  <si>
    <t>Объем финансирования 2023 г. за счет  РБ,
тыс. рублей</t>
  </si>
  <si>
    <t>Объем финансирования 2023 г. за счет  МБ,
тыс. рублей</t>
  </si>
  <si>
    <t>Объем финансирования 2023 г. за счет ВБ,
тыс. рублей</t>
  </si>
  <si>
    <t xml:space="preserve">Общий объем финансирования 2024 г.,
тыс. рублей </t>
  </si>
  <si>
    <t>Объем финансирования 2024 г. за счет  ФБ,
тыс. рублей</t>
  </si>
  <si>
    <t>Объем финансирования 2024 г. за счет  РБ,
тыс. рублей</t>
  </si>
  <si>
    <t>Объем финансирования 2024 г. за счет  МБ,
тыс. рублей</t>
  </si>
  <si>
    <t>Объем финансирования 2024 г. за счет ВБ,
тыс. рублей</t>
  </si>
  <si>
    <t>Уровень софинансирования (ФБ/РБ) 2022 г., %</t>
  </si>
  <si>
    <t>Уровень софинансирования (ФБ/РБ) 2023 г., %</t>
  </si>
  <si>
    <t>Уровень софинансирования (ФБ/РБ) 2024 г., %</t>
  </si>
  <si>
    <t>проект</t>
  </si>
  <si>
    <r>
      <t>Планируемое количество новых рабочих мест, чел.</t>
    </r>
    <r>
      <rPr>
        <vertAlign val="superscript"/>
        <sz val="14"/>
        <color theme="1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 xml:space="preserve"> в 2022 г. </t>
    </r>
  </si>
  <si>
    <r>
      <t>Планируемое количество новых рабочих мест, чел.</t>
    </r>
    <r>
      <rPr>
        <vertAlign val="superscript"/>
        <sz val="14"/>
        <color theme="1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 xml:space="preserve"> в 2023 г. </t>
    </r>
  </si>
  <si>
    <r>
      <t>Планируемое количество новых рабочих мест, чел.</t>
    </r>
    <r>
      <rPr>
        <vertAlign val="superscript"/>
        <sz val="14"/>
        <color theme="1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 xml:space="preserve"> в 2024 г. </t>
    </r>
  </si>
  <si>
    <t>21</t>
  </si>
  <si>
    <t>22</t>
  </si>
  <si>
    <t>23</t>
  </si>
  <si>
    <t>24</t>
  </si>
  <si>
    <t>25</t>
  </si>
  <si>
    <t>"____"_______ 2021г.</t>
  </si>
  <si>
    <t>(подпись)</t>
  </si>
  <si>
    <t>(должность)</t>
  </si>
  <si>
    <t>(ФИО)</t>
  </si>
  <si>
    <t>УТВЕРЖДЕНО</t>
  </si>
  <si>
    <t>Предельный уровень софинансирования, доли единицы</t>
  </si>
  <si>
    <r>
      <t>ИТОГО ПО ПРОЕКТУ</t>
    </r>
    <r>
      <rPr>
        <vertAlign val="superscript"/>
        <sz val="14"/>
        <color theme="1"/>
        <rFont val="Times New Roman"/>
        <family val="1"/>
        <charset val="204"/>
      </rPr>
      <t>2</t>
    </r>
  </si>
  <si>
    <t xml:space="preserve">возможность дополнительно добавить эти столбцы при необходимости </t>
  </si>
  <si>
    <r>
      <t>Продолжительность реализации мероприятий / проекта, лет</t>
    </r>
    <r>
      <rPr>
        <vertAlign val="superscript"/>
        <sz val="14"/>
        <color theme="1"/>
        <rFont val="Times New Roman"/>
        <family val="1"/>
        <charset val="204"/>
      </rPr>
      <t>1</t>
    </r>
  </si>
  <si>
    <r>
      <rPr>
        <vertAlign val="superscript"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Продолжительность реализации проекта определяется по числу года завершения каждого мероприятия в соответствии с пунктом 29.1 Порядка.</t>
    </r>
  </si>
  <si>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В составе наименования мероприятий, связанных со строительством, реконструкцией, капитальным ремонтом, установкой, указывается наименование и адрес объекта; в составе наименования мероприятий,  связанных с приобретением транспортных средств/оборудования, указывается наименование приобретаемого транспортного средства/оборудования и наименование и адрес объекта, для которого приобретается транспортное средство/оборудование.</t>
    </r>
  </si>
  <si>
    <t>16. Информация о фактически реализуемых на территории реализации проекта иных мероприятий, финансируемых за счет бюджетных средств, в том числе в рамках государственных программ (включая государственные программы, ответственным исполнителем которых является Министерство сельского хозяйства Российской Федерации):</t>
  </si>
  <si>
    <r>
      <t>Реквизиты подтверждающего документа ФОИВ</t>
    </r>
    <r>
      <rPr>
        <vertAlign val="superscript"/>
        <sz val="14"/>
        <color theme="1"/>
        <rFont val="Times New Roman"/>
        <family val="1"/>
        <charset val="204"/>
      </rPr>
      <t>4</t>
    </r>
    <r>
      <rPr>
        <sz val="14"/>
        <color theme="1"/>
        <rFont val="Times New Roman"/>
        <family val="1"/>
        <charset val="204"/>
      </rPr>
      <t xml:space="preserve"> </t>
    </r>
  </si>
  <si>
    <r>
      <t>Согласование федерального органа исполнительной власти представлено в составе заявочной документации</t>
    </r>
    <r>
      <rPr>
        <sz val="14"/>
        <color theme="1"/>
        <rFont val="Times New Roman"/>
        <family val="1"/>
        <charset val="204"/>
      </rPr>
      <t xml:space="preserve"> (да/нет)</t>
    </r>
  </si>
  <si>
    <r>
      <t>Ф.И.О.</t>
    </r>
    <r>
      <rPr>
        <vertAlign val="superscript"/>
        <sz val="14"/>
        <color theme="1"/>
        <rFont val="Times New Roman"/>
        <family val="1"/>
        <charset val="204"/>
      </rPr>
      <t>3</t>
    </r>
  </si>
  <si>
    <t>Должность</t>
  </si>
  <si>
    <t>Контактные данные (телефон)</t>
  </si>
  <si>
    <t>Контактные данные (адрес электронной почты)</t>
  </si>
  <si>
    <r>
      <rPr>
        <vertAlign val="superscript"/>
        <sz val="14"/>
        <color theme="1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 xml:space="preserve"> В </t>
    </r>
    <r>
      <rPr>
        <sz val="14"/>
        <rFont val="Times New Roman"/>
        <family val="1"/>
        <charset val="204"/>
      </rPr>
      <t>графе 5</t>
    </r>
    <r>
      <rPr>
        <sz val="14"/>
        <color theme="1"/>
        <rFont val="Times New Roman"/>
        <family val="1"/>
        <charset val="204"/>
      </rPr>
      <t xml:space="preserve"> по каждому объекту (организации) указываются характеризующие конкретный объект показатели площади/протяженности/мощности, показатели, на основе которых определяется норматив обеспеченности населения теми или иными  услугами, в </t>
    </r>
    <r>
      <rPr>
        <sz val="14"/>
        <rFont val="Times New Roman"/>
        <family val="1"/>
        <charset val="204"/>
      </rPr>
      <t>графе 6</t>
    </r>
    <r>
      <rPr>
        <sz val="14"/>
        <color theme="1"/>
        <rFont val="Times New Roman"/>
        <family val="1"/>
        <charset val="204"/>
      </rPr>
      <t xml:space="preserve"> указываются значения соответствующих показателей;  в случае если в составе мероприятий проекта заявляется  приобретение  транспортных средств или оборудование - в числе показателей, характеризующих соответствующий объект (организацию), представляются сведения об оснащенности его транспортными средствами и оборудованием.</t>
    </r>
  </si>
  <si>
    <r>
      <rPr>
        <vertAlign val="superscript"/>
        <sz val="14"/>
        <color theme="1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 xml:space="preserve"> В графе 7 по каждому объекту указываются нормативы обеспеченности населения услугами/объектами и реквизиты нормативного  акта,  в  котором они определены (при наличии).</t>
    </r>
  </si>
  <si>
    <t>3.1 Дополнительные задачи проекта</t>
  </si>
  <si>
    <t>&lt;-уровень софинансирования для выбраного субъекта РФ</t>
  </si>
  <si>
    <t>Иные объекты инфраструктуры</t>
  </si>
  <si>
    <t>&lt;- Перечень типов объектов</t>
  </si>
  <si>
    <t>Назначение объектов инфраструктуры</t>
  </si>
  <si>
    <t>26</t>
  </si>
  <si>
    <t>27</t>
  </si>
  <si>
    <t>28</t>
  </si>
  <si>
    <t>29</t>
  </si>
  <si>
    <t>30</t>
  </si>
  <si>
    <t>Наименование мероприятия проекта</t>
  </si>
  <si>
    <t>Услуги дошкольного образования</t>
  </si>
  <si>
    <t>Общеобразовательные услуги</t>
  </si>
  <si>
    <t>Первичная медико-санитарная помощь</t>
  </si>
  <si>
    <t>Культурно-досуговые услуги</t>
  </si>
  <si>
    <t>Физкультурно-спортивные услуги</t>
  </si>
  <si>
    <t>Услуги социального обеспечения</t>
  </si>
  <si>
    <t>Водоснабжение</t>
  </si>
  <si>
    <t>Водоотведение</t>
  </si>
  <si>
    <t>Теплоснабжение</t>
  </si>
  <si>
    <t>Газоснабжение</t>
  </si>
  <si>
    <t>Электрообеспечение и уличное освещение</t>
  </si>
  <si>
    <r>
      <t>Объекты инфраструктуры</t>
    </r>
    <r>
      <rPr>
        <vertAlign val="superscript"/>
        <sz val="14"/>
        <color theme="1"/>
        <rFont val="Times New Roman"/>
        <family val="1"/>
        <charset val="204"/>
      </rPr>
      <t>1</t>
    </r>
  </si>
  <si>
    <t>Сплошной номер</t>
  </si>
  <si>
    <t>Нумерация</t>
  </si>
  <si>
    <t>Количество наименований в строке</t>
  </si>
  <si>
    <t>Текст проблемы</t>
  </si>
  <si>
    <t>Уровень строки</t>
  </si>
  <si>
    <t>МО</t>
  </si>
  <si>
    <t>Нас.пункт</t>
  </si>
  <si>
    <t>Мероприятие</t>
  </si>
  <si>
    <t>Текст проблемы2</t>
  </si>
  <si>
    <t>Номер</t>
  </si>
  <si>
    <t>Номер с названием</t>
  </si>
  <si>
    <t>Списки</t>
  </si>
  <si>
    <t>Проверка на повтор</t>
  </si>
  <si>
    <t>Текст ошибки 3</t>
  </si>
  <si>
    <t>Сводный текст ошибки</t>
  </si>
  <si>
    <r>
      <t>&lt;-</t>
    </r>
    <r>
      <rPr>
        <b/>
        <sz val="14"/>
        <color rgb="FFC00000"/>
        <rFont val="Times New Roman"/>
        <family val="1"/>
        <charset val="204"/>
      </rPr>
      <t>УКАЖИТЕ ЗАРАНЕЕ</t>
    </r>
    <r>
      <rPr>
        <sz val="14"/>
        <color theme="1"/>
        <rFont val="Times New Roman"/>
        <family val="1"/>
        <charset val="204"/>
      </rPr>
      <t xml:space="preserve"> для правильного учета уровня софинансирования</t>
    </r>
  </si>
  <si>
    <t>3. Цель проекта - комплексное развитие территории:</t>
  </si>
  <si>
    <t>Нас пункт (для мероприятия)</t>
  </si>
  <si>
    <t>&lt;-Вид работ</t>
  </si>
  <si>
    <t>&lt;ДаНет</t>
  </si>
  <si>
    <t>&lt;-Направления</t>
  </si>
  <si>
    <t>&lt;-ДаНетПроект</t>
  </si>
  <si>
    <r>
      <t xml:space="preserve">19.1. Характеристика инвестиционных проектов (за исключением инвестиционных проектов в развитие государственной и муниципальной инфраструктуры), </t>
    </r>
    <r>
      <rPr>
        <u/>
        <sz val="14"/>
        <color theme="1"/>
        <rFont val="Times New Roman"/>
        <family val="1"/>
        <charset val="204"/>
      </rPr>
      <t>находящихся в процессе реализации</t>
    </r>
    <r>
      <rPr>
        <sz val="14"/>
        <color theme="1"/>
        <rFont val="Times New Roman"/>
        <family val="1"/>
        <charset val="204"/>
      </rPr>
      <t>:</t>
    </r>
  </si>
  <si>
    <r>
      <t xml:space="preserve">19.2. Характеристика инвестиционных проектов (за исключением инвестиционных проектов в развитие государственной и муниципальной инфраструктуры), </t>
    </r>
    <r>
      <rPr>
        <u/>
        <sz val="14"/>
        <color theme="1"/>
        <rFont val="Times New Roman"/>
        <family val="1"/>
        <charset val="204"/>
      </rPr>
      <t>начало реализации которых планируется</t>
    </r>
    <r>
      <rPr>
        <sz val="14"/>
        <color theme="1"/>
        <rFont val="Times New Roman"/>
        <family val="1"/>
        <charset val="204"/>
      </rPr>
      <t xml:space="preserve"> в первый год реализации проекта:</t>
    </r>
  </si>
  <si>
    <t>Итого</t>
  </si>
  <si>
    <t>&lt;ТребуетсяЛи</t>
  </si>
  <si>
    <t xml:space="preserve">Заключение ФОИВ представлено в составе заявочной документации </t>
  </si>
  <si>
    <t xml:space="preserve">Наличие ПСД 
(на 1 октября) </t>
  </si>
  <si>
    <t>Наличие ГЭ 
(на 1 октября)</t>
  </si>
  <si>
    <r>
      <t>Год создания объекта инфраструктуры</t>
    </r>
    <r>
      <rPr>
        <vertAlign val="superscript"/>
        <sz val="14"/>
        <color theme="1"/>
        <rFont val="Times New Roman"/>
        <family val="1"/>
        <charset val="204"/>
      </rPr>
      <t>4</t>
    </r>
  </si>
  <si>
    <r>
      <t xml:space="preserve">4 </t>
    </r>
    <r>
      <rPr>
        <sz val="14"/>
        <color theme="1"/>
        <rFont val="Times New Roman"/>
        <family val="1"/>
        <charset val="204"/>
      </rPr>
      <t>Графа 5 заполняется исключительно для мероприятий проекта, для которых видом работ в составе мероприятия числится капремонт или реконструкция. В остальных случаях графа 5 не заполняется.</t>
    </r>
  </si>
  <si>
    <r>
      <t>Показатели площади/протяженности/количества мест/мощности, показатели для расчета уровня обеспеченности населения территории услугами объектами</t>
    </r>
    <r>
      <rPr>
        <vertAlign val="superscript"/>
        <sz val="14"/>
        <color theme="1"/>
        <rFont val="Times New Roman"/>
        <family val="1"/>
        <charset val="204"/>
      </rPr>
      <t>2</t>
    </r>
  </si>
  <si>
    <t>Срок реализации мероприятия согласно ПД, месяцы</t>
  </si>
  <si>
    <t xml:space="preserve">ПД / Коммерческие предложения представлены 
в составе заявочной документации (да /нет) </t>
  </si>
  <si>
    <t>повышение доли общей площади благоустроенных жилых помещений в границах территории 
реализации проекта</t>
  </si>
  <si>
    <t>ID проекта:</t>
  </si>
  <si>
    <t xml:space="preserve">НЕ ЗАПОЛНЯЕТСЯ </t>
  </si>
  <si>
    <t>ВЫЧИСЛЕНИЕ СТРУКТУРЫ по пункту 2</t>
  </si>
  <si>
    <r>
      <t xml:space="preserve">14. Данные об объектах инфраструктуры, и планируемых к созданию и расположенных на территории реализации проекта (государственная, муниципальная и частная собственность), </t>
    </r>
    <r>
      <rPr>
        <u/>
        <sz val="14"/>
        <color theme="1"/>
        <rFont val="Times New Roman"/>
        <family val="1"/>
        <charset val="204"/>
      </rPr>
      <t>кроме мероприятий проекта</t>
    </r>
    <r>
      <rPr>
        <sz val="14"/>
        <color theme="1"/>
        <rFont val="Times New Roman"/>
        <family val="1"/>
        <charset val="204"/>
      </rPr>
      <t>:</t>
    </r>
  </si>
  <si>
    <r>
      <t xml:space="preserve">14.1. Данные об объектах инфраструктуры, и планируемых к созданию и расположенных на территории реализации проекта (государственная, муниципальная и частная собственность), </t>
    </r>
    <r>
      <rPr>
        <u/>
        <sz val="14"/>
        <color theme="1"/>
        <rFont val="Times New Roman"/>
        <family val="1"/>
        <charset val="204"/>
      </rPr>
      <t>в рамках мероприятий проекта</t>
    </r>
    <r>
      <rPr>
        <sz val="14"/>
        <color theme="1"/>
        <rFont val="Times New Roman"/>
        <family val="1"/>
        <charset val="204"/>
      </rPr>
      <t>:</t>
    </r>
  </si>
  <si>
    <t>социальное обеспечение</t>
  </si>
  <si>
    <t>&lt;-скорректированная продолжительность проекта, с учетом Крайнего Севера</t>
  </si>
  <si>
    <t>Перечень субъектов РФ и г. Байконур и уровень софинансирования</t>
  </si>
  <si>
    <t>Код субъекта РФ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</si>
  <si>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</si>
  <si>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</si>
  <si>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</si>
  <si>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</si>
  <si>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</si>
  <si>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</si>
  <si>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</si>
  <si>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</si>
  <si>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</si>
  <si>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</si>
  <si>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</si>
  <si>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</si>
  <si>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</si>
  <si>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</si>
  <si>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</si>
  <si>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</si>
  <si>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</si>
  <si>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</si>
  <si>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</si>
  <si>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</si>
  <si>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</si>
  <si>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</si>
  <si>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</si>
  <si>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</si>
  <si>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</si>
  <si>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</si>
  <si>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</si>
  <si>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</si>
  <si>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</si>
  <si>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</si>
  <si>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</si>
  <si>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</si>
  <si>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</si>
  <si>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</si>
  <si>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</si>
  <si>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</si>
  <si>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</si>
  <si>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</si>
  <si>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</si>
  <si>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</si>
  <si>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</si>
  <si>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</si>
  <si>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</si>
  <si>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</si>
  <si>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</si>
  <si>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</si>
  <si>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</si>
  <si>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</si>
  <si>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</si>
  <si>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</si>
  <si>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</si>
  <si>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</si>
  <si>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</si>
  <si>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</si>
  <si>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</si>
  <si>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</si>
  <si>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</si>
  <si>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</si>
  <si>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</si>
  <si>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</si>
  <si>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</si>
  <si>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</si>
  <si>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</si>
  <si>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</si>
  <si>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</si>
  <si>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&lt;-Код выбранного субъекта РФ</t>
  </si>
  <si>
    <r>
      <t xml:space="preserve">Текст ошибки, </t>
    </r>
    <r>
      <rPr>
        <b/>
        <sz val="14"/>
        <color rgb="FFC00000"/>
        <rFont val="Times New Roman"/>
        <family val="1"/>
        <charset val="204"/>
      </rPr>
      <t>НЕ ПРИСТУПАТЬ</t>
    </r>
    <r>
      <rPr>
        <sz val="14"/>
        <color theme="1"/>
        <rFont val="Times New Roman"/>
        <family val="1"/>
        <charset val="204"/>
      </rPr>
      <t xml:space="preserve"> к заполнению Паспорта до их исправления в п.2</t>
    </r>
  </si>
  <si>
    <t>Наименование МО субъекта РФ</t>
  </si>
  <si>
    <t>Наименование НасПункта</t>
  </si>
  <si>
    <t>ОКТМО</t>
  </si>
  <si>
    <t>&lt;-версия шаблона</t>
  </si>
  <si>
    <t>&lt;-год цикла</t>
  </si>
  <si>
    <t>1.0</t>
  </si>
  <si>
    <t>Для вставки новой строки:</t>
  </si>
  <si>
    <t>1. Вызвать контектстное меню, нажав слева от "…" правую кнопку мыши</t>
  </si>
  <si>
    <t>2. В появившемся меню нажать кнопку "Вставить"</t>
  </si>
  <si>
    <t>Удаление вновь добавленных строк только с помощью отмены ввода (Ctrl+Z)</t>
  </si>
  <si>
    <t>Номера (для мероприятий)</t>
  </si>
  <si>
    <t>Наименование территории реализации (именительный падеж)</t>
  </si>
  <si>
    <t>Наименование территории реализации проекта (в именительном падеже):</t>
  </si>
  <si>
    <t>требуется ПД</t>
  </si>
  <si>
    <t>не требуется ПД</t>
  </si>
  <si>
    <t>требуется акт, содержащий перечень дефектов; требуется задание на проектирование</t>
  </si>
  <si>
    <t>Текст ошибки 4</t>
  </si>
  <si>
    <t xml:space="preserve">При значении численности трудоспособного населения:
от 1 до 10 – 10 баллов;
от 11 до 50 – 20 баллов;
от 51 до 100 – 50 баллов;
от 101 до 200 – 70 баллов;
от 201 до 300 – 90 баллов;
от 301 и более – 130 баллов.
</t>
  </si>
  <si>
    <r>
      <t>При значении отраслевого направления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"коммунальная структура" присваивается:
40 баллов – вид работ  «строительство»
30 баллов – вид работ «реконструкция»
20 баллов – вид работ «капремонт»</t>
    </r>
  </si>
  <si>
    <t>При значении отраслевого направления "коммунальная инфраструктура" присваивается:
30 баллов – вид работ «строительство»
20 баллов – вид работ «реконструкция»
10 баллов – вид работ «капремонт»</t>
  </si>
  <si>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Указывается  наименование  территории  реализации проекта, в случае реализации  проекта  на территории  сельской  агломерации  в  наименовании проекта указывается наименование сельской агломерации.</t>
    </r>
  </si>
  <si>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Год представления проекта на отбор.</t>
    </r>
  </si>
  <si>
    <r>
      <rPr>
        <vertAlign val="superscript"/>
        <sz val="12"/>
        <color theme="1"/>
        <rFont val="Times New Roman"/>
        <family val="1"/>
        <charset val="204"/>
      </rPr>
      <t xml:space="preserve">2 </t>
    </r>
    <r>
      <rPr>
        <sz val="12"/>
        <color theme="1"/>
        <rFont val="Times New Roman"/>
        <family val="1"/>
        <charset val="204"/>
      </rPr>
      <t xml:space="preserve">Указывается с учетом количества новых рабочих мест, создаваемых в рамках реализации мероприятий проектов, указанных в графе 13 табличной формы раздела 6,  и новых рабочих мест, создаваемых в рамках инвестиционных проектов, отраженных в графах 7 – 9 табличной формы раздела 19.
</t>
    </r>
  </si>
  <si>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Дата завершения реализации мероприятий, связанных со строительством, реконструкцией и капремонтом, должна включать дату ввода объекта в эксплуатацию.</t>
    </r>
  </si>
  <si>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Указывается  "да",  если  территория  сельского  населенного пункта 
расположена в районах Крайнего Севера и Арктической зоне.</t>
    </r>
  </si>
  <si>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 Указываются  показатели  площади/протяженности/мощности/вместимости для  мероприятий,  связанных со строительством, реконструкцией, капитальным ремонтом, установкой объектов; указываются показатели интенсивности/регулярности использования, целевого назначения для мероприятий, связанных с приобретением транспортных средств и оборудования.</t>
    </r>
  </si>
  <si>
    <r>
      <rPr>
        <vertAlign val="superscript"/>
        <sz val="12"/>
        <rFont val="Times New Roman"/>
        <family val="1"/>
        <charset val="204"/>
      </rPr>
      <t>4</t>
    </r>
    <r>
      <rPr>
        <sz val="12"/>
        <rFont val="Times New Roman"/>
        <family val="1"/>
        <charset val="204"/>
      </rPr>
      <t xml:space="preserve"> Указываются реквизиты письма федерального органа исполнительной власти о возможности реализации мероприятия в составе проекта.</t>
    </r>
  </si>
  <si>
    <r>
      <rPr>
        <vertAlign val="superscript"/>
        <sz val="12"/>
        <rFont val="Times New Roman"/>
        <family val="1"/>
        <charset val="204"/>
      </rPr>
      <t>5</t>
    </r>
    <r>
      <rPr>
        <sz val="12"/>
        <rFont val="Times New Roman"/>
        <family val="1"/>
        <charset val="204"/>
      </rPr>
      <t xml:space="preserve"> Указываются сведения о количестве планируемых к созданию постоянных рабочих мест в рамках каждого мероприятия проекта, а также реквизиты подтверждающего документа.</t>
    </r>
  </si>
  <si>
    <r>
      <rPr>
        <vertAlign val="superscript"/>
        <sz val="12"/>
        <rFont val="Times New Roman"/>
        <family val="1"/>
        <charset val="204"/>
      </rPr>
      <t>6</t>
    </r>
    <r>
      <rPr>
        <sz val="12"/>
        <rFont val="Times New Roman"/>
        <family val="1"/>
        <charset val="204"/>
      </rPr>
      <t xml:space="preserve"> Указываются реквизиты подтверждающего документа, подтверждающего количество планируемых к созданию постоянных рабочих мест по мероприятиям проекта.
</t>
    </r>
  </si>
  <si>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Для мероприятий, связанных со строительством и реконструкцией в графу 3 вносится запись "требуется ПД" и в графе 6 указываются ее реквизиты; 
для мероприятий, связанных с капитальным ремонтом, в графу 3 вносится запись "требуется акт,  содержащий перечень дефектов; требуется задание на проектирование" и в графе 5 указываются их реквизиты; при отсутствии на момент подачи заявочной документации на отбор проектов утвержденной проектной документации в графу 5 также вносится запись "ПД будет представлена до 1 сентября". Для мероприятий, связанных с приобретениями, установкой в графе 3  вносится  запись "не требуется ПД" и в графе 5 указывается информация о сроках, в которые проводился запрос коммерческих предложений производителей, количестве и  наименовании производителей, представивших коммерческие предложения.</t>
    </r>
  </si>
  <si>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Для мероприятий, связанных со строительством, реконструкцией и капитальным ремонтом, указываются реквизиты заключения органа государственной экспертизы на проектную документацию и результаты инженерных изысканий, а также достоверности определения сметной стоимости; при отсутствии на момент подачи заявочной документации на отбор  проектов утвержденных заключений государственной экспертизы в графы 6, 7 и 9 вносится запись "заключение ГЭ будет представлено до 1 октября"; по остальным мероприятиям графы 6, 7 и 9 не заполняются. </t>
    </r>
  </si>
  <si>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Для мероприятий, связанных со строительством (реконструкцией) объектов капитального строительства вносятся сведения о внесении сведений о проектной документации в Реестр экономически эффективной проектной документации повторного использования, ответственным за ведение которого является Минстрой России. </t>
    </r>
  </si>
  <si>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Объем средств из федерального бюджета (заполняется с 1 знаком после запятой).</t>
    </r>
  </si>
  <si>
    <r>
      <rPr>
        <vertAlign val="superscript"/>
        <sz val="12"/>
        <color theme="1"/>
        <rFont val="Times New Roman"/>
        <family val="1"/>
        <charset val="204"/>
      </rPr>
      <t xml:space="preserve">2 </t>
    </r>
    <r>
      <rPr>
        <sz val="12"/>
        <color theme="1"/>
        <rFont val="Times New Roman"/>
        <family val="1"/>
        <charset val="204"/>
      </rPr>
      <t>Объем средств из бюджета субъекта Российской Федерации.</t>
    </r>
  </si>
  <si>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Объем средств из местных бюджетов.</t>
    </r>
  </si>
  <si>
    <r>
      <rPr>
        <vertAlign val="superscript"/>
        <sz val="12"/>
        <color theme="1"/>
        <rFont val="Times New Roman"/>
        <family val="1"/>
        <charset val="204"/>
      </rPr>
      <t>4</t>
    </r>
    <r>
      <rPr>
        <sz val="12"/>
        <color theme="1"/>
        <rFont val="Times New Roman"/>
        <family val="1"/>
        <charset val="204"/>
      </rPr>
      <t xml:space="preserve"> Объем средств из внебюджетных источников.</t>
    </r>
  </si>
  <si>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В том числе указывается удаленность от соответствующего административного центра и столицы  соответствующего субъекта Российской Федерации.</t>
    </r>
  </si>
  <si>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Данные по территории реализации проекта приводятся только при наличии соответствующего подтверждения от территориального подразделения Федеральной службы государственной статистики; при отсутствии подтверждения данные о среднемесячном уровне располагаемых ресурсов сельских  домохозяйств заполняются в целом по соответствующему субъекту Российской Федерации.</t>
    </r>
  </si>
  <si>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Указываются реквизиты нормативного акта (проекта нормативного акта) об утверждении генерального плана территории реализации проекта, а также мастер-плана развития территории (при наличии)</t>
    </r>
    <r>
      <rPr>
        <sz val="12"/>
        <color theme="1"/>
        <rFont val="Courier New"/>
        <family val="3"/>
        <charset val="204"/>
      </rPr>
      <t xml:space="preserve"> </t>
    </r>
    <r>
      <rPr>
        <sz val="12"/>
        <color theme="1"/>
        <rFont val="Times New Roman"/>
        <family val="1"/>
        <charset val="204"/>
      </rPr>
      <t>а также мастер-плана развития территории (при наличии).</t>
    </r>
  </si>
  <si>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КФХ - крестьянские фермерские хозяйства.</t>
    </r>
  </si>
  <si>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ИП - индивидуальные предприниматели.</t>
    </r>
  </si>
  <si>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Сведения за период (год), не более чем на 2 года, предшествующие году направления проекта на отбор.</t>
    </r>
  </si>
  <si>
    <r>
      <rPr>
        <vertAlign val="superscript"/>
        <sz val="12"/>
        <color theme="1"/>
        <rFont val="Times New Roman"/>
        <family val="1"/>
        <charset val="204"/>
      </rPr>
      <t>4</t>
    </r>
    <r>
      <rPr>
        <sz val="12"/>
        <color theme="1"/>
        <rFont val="Times New Roman"/>
        <family val="1"/>
        <charset val="204"/>
      </rPr>
      <t xml:space="preserve"> Указываются реквизиты писем хозяйствующих субъектов и аргументы, обосновывающие целесообразность реализации проекта (при наличии).</t>
    </r>
  </si>
  <si>
    <r>
      <t>Комплексное развитие …</t>
    </r>
    <r>
      <rPr>
        <vertAlign val="superscript"/>
        <sz val="14"/>
        <rFont val="Times New Roman"/>
        <family val="1"/>
        <charset val="204"/>
      </rPr>
      <t>1</t>
    </r>
  </si>
  <si>
    <r>
      <t>Показатели площади/протяженности/ количества мест/мощности, показатели для расчета уровня обеспеченности населения территории услугами объектами</t>
    </r>
    <r>
      <rPr>
        <vertAlign val="superscript"/>
        <sz val="14"/>
        <color theme="1"/>
        <rFont val="Times New Roman"/>
        <family val="1"/>
        <charset val="204"/>
      </rPr>
      <t>2</t>
    </r>
  </si>
  <si>
    <r>
      <t>Планируемое количество новых рабочих мест, чел.</t>
    </r>
    <r>
      <rPr>
        <sz val="14"/>
        <color theme="1"/>
        <rFont val="Times New Roman"/>
        <family val="1"/>
        <charset val="204"/>
      </rPr>
      <t xml:space="preserve"> в 2022 г. </t>
    </r>
  </si>
  <si>
    <r>
      <t>Планируемое количество новых рабочих мест, чел.</t>
    </r>
    <r>
      <rPr>
        <sz val="14"/>
        <color theme="1"/>
        <rFont val="Times New Roman"/>
        <family val="1"/>
        <charset val="204"/>
      </rPr>
      <t xml:space="preserve"> в 2023 г. </t>
    </r>
  </si>
  <si>
    <r>
      <t>Планируемое количество новых рабочих мест, чел.</t>
    </r>
    <r>
      <rPr>
        <sz val="14"/>
        <color theme="1"/>
        <rFont val="Times New Roman"/>
        <family val="1"/>
        <charset val="204"/>
      </rPr>
      <t xml:space="preserve"> в 2024 г. </t>
    </r>
  </si>
  <si>
    <t>Источники инвестиций</t>
  </si>
  <si>
    <t>Объем инвестиций, 
млн. рублей</t>
  </si>
  <si>
    <r>
      <t>Проектная документация (ПД) требуется для реализации мероприятия (требуется/не требуется)</t>
    </r>
    <r>
      <rPr>
        <vertAlign val="superscript"/>
        <sz val="14"/>
        <color theme="1"/>
        <rFont val="Times New Roman"/>
        <family val="1"/>
        <charset val="204"/>
      </rPr>
      <t>1</t>
    </r>
  </si>
  <si>
    <r>
      <t>Реквизиты ГЭ на ПД / планируемый срок получения</t>
    </r>
    <r>
      <rPr>
        <vertAlign val="superscript"/>
        <sz val="14"/>
        <color theme="1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 xml:space="preserve"> </t>
    </r>
  </si>
  <si>
    <r>
      <rPr>
        <vertAlign val="superscript"/>
        <sz val="14"/>
        <color theme="1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 xml:space="preserve"> Указываются количество новых постоянных рабочих мест, которые планируется создать в рамках инвестиционных проектов в период реализации мероприятий проекта.</t>
    </r>
  </si>
  <si>
    <t>Наименование инвестиционного проекта и его краткое описание</t>
  </si>
  <si>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Указывается "да", если в течение 24 месяцев, предшествующих дате направления проекта на отбор за счет внебюджетных средств были профинансированы разработка проектной документации, проведение экспертиз, осуществление реализации мероприятия.</t>
    </r>
  </si>
  <si>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В графе 4 указывается один из следующих видов работ: подготовка ПД, проведение экспертизы (с указанием конкретного наименования экспертизы), строительно-монтажные работы (СМР).</t>
    </r>
  </si>
  <si>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Перечисляются  наименования  и реквизиты документов, подтверждающих объемы фактически профинансированных за счет внебюджетных средств расходов на подготовку ПД проведение экспертиз и осуществление  СМР в течение 24 месяцев, предшествующих дате направления проекта на отбор.</t>
    </r>
  </si>
  <si>
    <r>
      <rPr>
        <vertAlign val="superscript"/>
        <sz val="12"/>
        <color theme="1"/>
        <rFont val="Times New Roman"/>
        <family val="1"/>
        <charset val="204"/>
      </rPr>
      <t>4</t>
    </r>
    <r>
      <rPr>
        <sz val="12"/>
        <color theme="1"/>
        <rFont val="Times New Roman"/>
        <family val="1"/>
        <charset val="204"/>
      </rPr>
      <t xml:space="preserve"> Указывается "да", если в течение 24 месяцев, предшествующих дате направления проекта на отбор, за счет бюджетных средств были профинансированы  разработка ПД, проведение экспертиз, осуществление реализации мероприятия.</t>
    </r>
  </si>
  <si>
    <r>
      <rPr>
        <vertAlign val="superscript"/>
        <sz val="12"/>
        <color theme="1"/>
        <rFont val="Times New Roman"/>
        <family val="1"/>
        <charset val="204"/>
      </rPr>
      <t>5</t>
    </r>
    <r>
      <rPr>
        <sz val="12"/>
        <color theme="1"/>
        <rFont val="Times New Roman"/>
        <family val="1"/>
        <charset val="204"/>
      </rPr>
      <t xml:space="preserve"> В графе 8 указывается один из следующих видов работ: подготовка ПД, проведение экспертизы (с указанием конкретного наименования экспертизы), строительно-монтажные работы (СМР).</t>
    </r>
  </si>
  <si>
    <r>
      <rPr>
        <vertAlign val="superscript"/>
        <sz val="12"/>
        <color theme="1"/>
        <rFont val="Times New Roman"/>
        <family val="1"/>
        <charset val="204"/>
      </rPr>
      <t>6</t>
    </r>
    <r>
      <rPr>
        <sz val="12"/>
        <color theme="1"/>
        <rFont val="Times New Roman"/>
        <family val="1"/>
        <charset val="204"/>
      </rPr>
      <t xml:space="preserve"> Перечисляются  наименования  и реквизиты документов, подтверждающих объемы   фактически  профинансированных   за   счет  внебюджетных   средств расходов  на  подготовку ПД, проведение экспертиз  и  осуществление СМР в течение 24 месяцев, предшествующих дате подачи проекта на отбор.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</si>
</sst>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0.00000"/>
    <numFmt numFmtId="165" formatCode="0.000"/>
    <numFmt numFmtId="166" formatCode="#,##0.0"/>
    <numFmt numFmtId="167" formatCode="#,##0.00000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9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rgb="FF0070C0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i/>
      <sz val="14"/>
      <color rgb="FFC0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2"/>
      <color theme="1"/>
      <name val="Courier New"/>
      <family val="3"/>
      <charset val="204"/>
    </font>
    <font>
      <vertAlign val="superscript"/>
      <sz val="14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47">
    <xf numFmtId="0" fontId="0" fillId="0" borderId="0" xfId="0"/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3" borderId="4" xfId="0" applyFont="1" applyFill="1" applyBorder="1"/>
    <xf numFmtId="0" fontId="2" fillId="0" borderId="0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49" fontId="2" fillId="0" borderId="4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/>
    <xf numFmtId="0" fontId="2" fillId="0" borderId="2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1" xfId="0" applyFont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4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49" fontId="2" fillId="0" borderId="0" xfId="0" applyNumberFormat="1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right" vertical="center"/>
    </xf>
    <xf numFmtId="0" fontId="2" fillId="0" borderId="0" xfId="0" applyFont="1" applyBorder="1" applyAlignment="1">
      <alignment horizontal="right" vertical="center" wrapText="1"/>
    </xf>
    <xf numFmtId="49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vertical="top"/>
    </xf>
    <xf numFmtId="0" fontId="2" fillId="0" borderId="3" xfId="0" applyFont="1" applyBorder="1" applyAlignment="1">
      <alignment vertical="center"/>
    </xf>
    <xf numFmtId="0" fontId="4" fillId="0" borderId="0" xfId="0" applyFont="1" applyAlignment="1"/>
    <xf numFmtId="0" fontId="2" fillId="0" borderId="4" xfId="0" applyFont="1" applyBorder="1" applyAlignment="1">
      <alignment vertical="center"/>
    </xf>
    <xf numFmtId="0" fontId="12" fillId="4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wrapText="1"/>
    </xf>
    <xf numFmtId="0" fontId="0" fillId="0" borderId="12" xfId="0" applyFont="1" applyBorder="1"/>
    <xf numFmtId="0" fontId="0" fillId="0" borderId="4" xfId="0" applyFont="1" applyBorder="1"/>
    <xf numFmtId="0" fontId="0" fillId="0" borderId="14" xfId="0" applyFont="1" applyBorder="1"/>
    <xf numFmtId="0" fontId="2" fillId="0" borderId="0" xfId="0" applyFont="1" applyFill="1"/>
    <xf numFmtId="0" fontId="0" fillId="0" borderId="0" xfId="0" applyFont="1" applyBorder="1"/>
    <xf numFmtId="0" fontId="0" fillId="0" borderId="22" xfId="0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2" fillId="5" borderId="0" xfId="0" applyFont="1" applyFill="1" applyBorder="1" applyAlignment="1"/>
    <xf numFmtId="0" fontId="2" fillId="5" borderId="0" xfId="0" applyFont="1" applyFill="1" applyAlignment="1">
      <alignment wrapText="1"/>
    </xf>
    <xf numFmtId="0" fontId="10" fillId="0" borderId="0" xfId="0" applyFont="1"/>
    <xf numFmtId="0" fontId="12" fillId="0" borderId="0" xfId="0" applyFont="1"/>
    <xf numFmtId="0" fontId="2" fillId="0" borderId="0" xfId="0" applyFont="1" applyFill="1" applyAlignment="1">
      <alignment vertical="center"/>
    </xf>
    <xf numFmtId="0" fontId="2" fillId="0" borderId="0" xfId="0" applyFont="1" applyAlignment="1"/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6" xfId="0" applyFont="1" applyBorder="1" applyAlignment="1">
      <alignment vertical="center" wrapText="1"/>
    </xf>
    <xf numFmtId="0" fontId="2" fillId="0" borderId="26" xfId="0" applyFont="1" applyBorder="1" applyAlignment="1">
      <alignment horizontal="center" vertical="center" wrapText="1"/>
    </xf>
    <xf numFmtId="9" fontId="2" fillId="0" borderId="26" xfId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9" fontId="0" fillId="0" borderId="9" xfId="0" applyNumberFormat="1" applyFont="1" applyBorder="1" applyAlignment="1">
      <alignment horizontal="center"/>
    </xf>
    <xf numFmtId="9" fontId="0" fillId="0" borderId="4" xfId="0" applyNumberFormat="1" applyFont="1" applyBorder="1" applyAlignment="1">
      <alignment horizontal="center"/>
    </xf>
    <xf numFmtId="9" fontId="0" fillId="0" borderId="15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0" fillId="0" borderId="0" xfId="0" applyBorder="1"/>
    <xf numFmtId="0" fontId="14" fillId="0" borderId="0" xfId="0" applyFont="1"/>
    <xf numFmtId="0" fontId="15" fillId="0" borderId="0" xfId="0" applyFont="1" applyAlignment="1">
      <alignment horizontal="center"/>
    </xf>
    <xf numFmtId="0" fontId="17" fillId="0" borderId="0" xfId="0" applyFont="1" applyBorder="1"/>
    <xf numFmtId="0" fontId="11" fillId="2" borderId="9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0" fillId="0" borderId="0" xfId="0" applyFont="1"/>
    <xf numFmtId="0" fontId="0" fillId="0" borderId="29" xfId="0" applyFont="1" applyBorder="1"/>
    <xf numFmtId="0" fontId="0" fillId="0" borderId="21" xfId="0" applyFont="1" applyBorder="1"/>
    <xf numFmtId="0" fontId="0" fillId="0" borderId="30" xfId="0" applyFont="1" applyBorder="1"/>
    <xf numFmtId="0" fontId="0" fillId="0" borderId="31" xfId="0" applyFont="1" applyBorder="1"/>
    <xf numFmtId="0" fontId="0" fillId="0" borderId="32" xfId="0" applyFont="1" applyBorder="1"/>
    <xf numFmtId="0" fontId="13" fillId="0" borderId="4" xfId="0" applyFont="1" applyBorder="1"/>
    <xf numFmtId="0" fontId="13" fillId="6" borderId="4" xfId="0" applyFont="1" applyFill="1" applyBorder="1"/>
    <xf numFmtId="0" fontId="0" fillId="7" borderId="0" xfId="0" applyFont="1" applyFill="1"/>
    <xf numFmtId="0" fontId="0" fillId="8" borderId="0" xfId="0" applyFont="1" applyFill="1"/>
    <xf numFmtId="0" fontId="0" fillId="0" borderId="7" xfId="0" applyFont="1" applyBorder="1"/>
    <xf numFmtId="0" fontId="0" fillId="0" borderId="5" xfId="0" applyFont="1" applyBorder="1"/>
    <xf numFmtId="0" fontId="0" fillId="0" borderId="10" xfId="0" applyFont="1" applyBorder="1"/>
    <xf numFmtId="0" fontId="0" fillId="0" borderId="18" xfId="0" applyFont="1" applyBorder="1"/>
    <xf numFmtId="0" fontId="0" fillId="0" borderId="19" xfId="0" applyFont="1" applyBorder="1"/>
    <xf numFmtId="0" fontId="0" fillId="0" borderId="24" xfId="0" applyFont="1" applyBorder="1"/>
    <xf numFmtId="0" fontId="2" fillId="0" borderId="14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left" vertical="center"/>
    </xf>
    <xf numFmtId="0" fontId="2" fillId="0" borderId="24" xfId="0" applyFont="1" applyBorder="1" applyAlignment="1"/>
    <xf numFmtId="49" fontId="2" fillId="0" borderId="9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/>
    <xf numFmtId="0" fontId="2" fillId="3" borderId="0" xfId="0" applyFont="1" applyFill="1"/>
    <xf numFmtId="0" fontId="2" fillId="0" borderId="0" xfId="0" applyFont="1" applyBorder="1" applyAlignment="1">
      <alignment horizontal="center" wrapText="1"/>
    </xf>
    <xf numFmtId="0" fontId="0" fillId="0" borderId="39" xfId="0" applyFont="1" applyBorder="1"/>
    <xf numFmtId="0" fontId="0" fillId="0" borderId="40" xfId="0" applyFont="1" applyBorder="1"/>
    <xf numFmtId="0" fontId="0" fillId="0" borderId="41" xfId="0" applyFont="1" applyBorder="1"/>
    <xf numFmtId="0" fontId="0" fillId="0" borderId="42" xfId="0" applyFont="1" applyBorder="1"/>
    <xf numFmtId="0" fontId="0" fillId="0" borderId="43" xfId="0" applyFont="1" applyBorder="1"/>
    <xf numFmtId="49" fontId="18" fillId="0" borderId="34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/>
    </xf>
    <xf numFmtId="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Protection="1">
      <protection locked="0"/>
    </xf>
    <xf numFmtId="0" fontId="2" fillId="0" borderId="8" xfId="0" applyFont="1" applyFill="1" applyBorder="1" applyAlignment="1" applyProtection="1">
      <alignment horizontal="left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righ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horizontal="right" vertical="center" wrapText="1"/>
    </xf>
    <xf numFmtId="9" fontId="0" fillId="0" borderId="38" xfId="0" quotePrefix="1" applyNumberFormat="1" applyFont="1" applyBorder="1" applyAlignment="1">
      <alignment horizontal="center"/>
    </xf>
    <xf numFmtId="9" fontId="0" fillId="0" borderId="13" xfId="0" quotePrefix="1" applyNumberFormat="1" applyFont="1" applyBorder="1" applyAlignment="1">
      <alignment horizontal="center"/>
    </xf>
    <xf numFmtId="9" fontId="0" fillId="0" borderId="16" xfId="0" quotePrefix="1" applyNumberFormat="1" applyFont="1" applyBorder="1" applyAlignment="1">
      <alignment horizontal="center"/>
    </xf>
    <xf numFmtId="0" fontId="17" fillId="0" borderId="4" xfId="0" applyFont="1" applyFill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0" fillId="0" borderId="4" xfId="0" applyBorder="1"/>
    <xf numFmtId="0" fontId="21" fillId="0" borderId="4" xfId="0" applyFont="1" applyBorder="1"/>
    <xf numFmtId="0" fontId="0" fillId="0" borderId="4" xfId="0" applyFill="1" applyBorder="1"/>
    <xf numFmtId="0" fontId="14" fillId="0" borderId="4" xfId="0" applyFont="1" applyBorder="1" applyAlignment="1">
      <alignment horizontal="center"/>
    </xf>
    <xf numFmtId="0" fontId="22" fillId="0" borderId="0" xfId="0" applyFont="1"/>
    <xf numFmtId="0" fontId="23" fillId="0" borderId="0" xfId="0" applyFont="1" applyAlignment="1">
      <alignment horizontal="left"/>
    </xf>
    <xf numFmtId="0" fontId="9" fillId="0" borderId="0" xfId="0" applyFont="1"/>
    <xf numFmtId="0" fontId="0" fillId="0" borderId="42" xfId="0" applyFont="1" applyBorder="1" applyAlignment="1">
      <alignment horizontal="center"/>
    </xf>
    <xf numFmtId="0" fontId="0" fillId="0" borderId="43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9" fontId="2" fillId="0" borderId="51" xfId="0" applyNumberFormat="1" applyFont="1" applyFill="1" applyBorder="1" applyAlignment="1">
      <alignment horizontal="center" vertical="center"/>
    </xf>
    <xf numFmtId="0" fontId="2" fillId="0" borderId="46" xfId="0" applyFont="1" applyBorder="1" applyAlignment="1">
      <alignment vertical="center" wrapText="1"/>
    </xf>
    <xf numFmtId="49" fontId="2" fillId="0" borderId="45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3" borderId="9" xfId="0" quotePrefix="1" applyFont="1" applyFill="1" applyBorder="1" applyAlignment="1">
      <alignment horizontal="center" vertical="center"/>
    </xf>
    <xf numFmtId="0" fontId="2" fillId="0" borderId="15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45" xfId="0" applyFont="1" applyFill="1" applyBorder="1" applyAlignment="1" applyProtection="1">
      <alignment horizontal="center" vertical="center" wrapText="1"/>
    </xf>
    <xf numFmtId="0" fontId="2" fillId="0" borderId="47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" fillId="0" borderId="59" xfId="0" applyFont="1" applyFill="1" applyBorder="1" applyAlignment="1" applyProtection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2" fillId="0" borderId="0" xfId="0" applyFont="1" applyFill="1" applyBorder="1" applyAlignment="1" applyProtection="1">
      <alignment horizontal="center" wrapText="1"/>
      <protection locked="0"/>
    </xf>
    <xf numFmtId="0" fontId="2" fillId="0" borderId="0" xfId="0" applyFont="1" applyFill="1" applyProtection="1">
      <protection locked="0"/>
    </xf>
    <xf numFmtId="0" fontId="10" fillId="0" borderId="1" xfId="0" applyFont="1" applyFill="1" applyBorder="1" applyAlignment="1" applyProtection="1">
      <alignment horizontal="center"/>
      <protection locked="0"/>
    </xf>
    <xf numFmtId="0" fontId="2" fillId="0" borderId="23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25" xfId="0" applyFont="1" applyFill="1" applyBorder="1" applyAlignment="1">
      <alignment horizontal="left" vertical="center"/>
    </xf>
    <xf numFmtId="0" fontId="5" fillId="0" borderId="0" xfId="0" applyFont="1" applyFill="1" applyBorder="1"/>
    <xf numFmtId="0" fontId="5" fillId="0" borderId="0" xfId="0" applyFont="1" applyFill="1" applyBorder="1" applyAlignment="1"/>
    <xf numFmtId="0" fontId="25" fillId="0" borderId="0" xfId="0" applyFont="1" applyFill="1" applyBorder="1" applyAlignment="1"/>
    <xf numFmtId="0" fontId="5" fillId="0" borderId="21" xfId="0" applyFont="1" applyBorder="1" applyAlignment="1"/>
    <xf numFmtId="0" fontId="5" fillId="0" borderId="0" xfId="0" applyFont="1" applyBorder="1" applyAlignment="1"/>
    <xf numFmtId="0" fontId="5" fillId="0" borderId="0" xfId="0" applyFont="1" applyAlignment="1">
      <alignment horizontal="left" vertical="top" wrapText="1"/>
    </xf>
    <xf numFmtId="0" fontId="20" fillId="3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/>
    </xf>
    <xf numFmtId="0" fontId="2" fillId="0" borderId="3" xfId="0" applyFont="1" applyBorder="1" applyAlignment="1"/>
    <xf numFmtId="0" fontId="2" fillId="0" borderId="0" xfId="0" applyFont="1" applyAlignment="1"/>
    <xf numFmtId="0" fontId="5" fillId="0" borderId="3" xfId="0" applyFont="1" applyFill="1" applyBorder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24" fillId="0" borderId="56" xfId="0" applyFont="1" applyFill="1" applyBorder="1" applyAlignment="1" applyProtection="1">
      <alignment horizontal="center" vertical="center" wrapText="1"/>
    </xf>
    <xf numFmtId="0" fontId="24" fillId="0" borderId="57" xfId="0" applyFont="1" applyFill="1" applyBorder="1" applyAlignment="1" applyProtection="1">
      <alignment horizontal="center" vertical="center" wrapText="1"/>
    </xf>
    <xf numFmtId="0" fontId="24" fillId="0" borderId="37" xfId="0" applyFont="1" applyFill="1" applyBorder="1" applyAlignment="1" applyProtection="1">
      <alignment horizontal="center" vertical="center" wrapText="1"/>
    </xf>
    <xf numFmtId="0" fontId="2" fillId="0" borderId="49" xfId="0" applyFont="1" applyFill="1" applyBorder="1" applyAlignment="1" applyProtection="1">
      <alignment horizontal="center" vertical="center" wrapText="1"/>
    </xf>
    <xf numFmtId="0" fontId="2" fillId="0" borderId="50" xfId="0" applyFont="1" applyFill="1" applyBorder="1" applyAlignment="1" applyProtection="1">
      <alignment horizontal="center" vertical="center" wrapText="1"/>
    </xf>
    <xf numFmtId="0" fontId="2" fillId="0" borderId="48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58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7" xfId="0" quotePrefix="1" applyFont="1" applyFill="1" applyBorder="1" applyAlignment="1" applyProtection="1">
      <alignment horizontal="center" vertical="center" wrapText="1"/>
    </xf>
    <xf numFmtId="0" fontId="2" fillId="0" borderId="58" xfId="0" quotePrefix="1" applyFont="1" applyFill="1" applyBorder="1" applyAlignment="1" applyProtection="1">
      <alignment horizontal="center" vertical="center" wrapText="1"/>
    </xf>
    <xf numFmtId="0" fontId="2" fillId="0" borderId="5" xfId="0" quotePrefix="1" applyFont="1" applyFill="1" applyBorder="1" applyAlignment="1" applyProtection="1">
      <alignment horizontal="center" vertical="center" wrapText="1"/>
    </xf>
    <xf numFmtId="0" fontId="16" fillId="0" borderId="29" xfId="0" applyFont="1" applyBorder="1" applyAlignment="1" applyProtection="1">
      <alignment horizontal="left" vertical="center"/>
    </xf>
    <xf numFmtId="0" fontId="16" fillId="0" borderId="21" xfId="0" applyFont="1" applyBorder="1" applyAlignment="1" applyProtection="1">
      <alignment horizontal="left" vertical="center"/>
    </xf>
    <xf numFmtId="0" fontId="16" fillId="0" borderId="30" xfId="0" applyFont="1" applyBorder="1" applyAlignment="1" applyProtection="1">
      <alignment horizontal="left" vertical="center"/>
    </xf>
    <xf numFmtId="0" fontId="2" fillId="0" borderId="43" xfId="0" applyFont="1" applyFill="1" applyBorder="1" applyAlignment="1" applyProtection="1">
      <alignment horizontal="center" vertical="center" wrapText="1"/>
    </xf>
    <xf numFmtId="0" fontId="2" fillId="0" borderId="42" xfId="0" applyFont="1" applyFill="1" applyBorder="1" applyAlignment="1" applyProtection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40" xfId="0" quotePrefix="1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16" fillId="0" borderId="54" xfId="0" applyFont="1" applyBorder="1" applyAlignment="1" applyProtection="1">
      <alignment horizontal="left" vertical="center" wrapText="1"/>
    </xf>
    <xf numFmtId="0" fontId="16" fillId="0" borderId="55" xfId="0" applyFont="1" applyBorder="1" applyAlignment="1" applyProtection="1">
      <alignment horizontal="left" vertical="center" wrapText="1"/>
    </xf>
    <xf numFmtId="0" fontId="16" fillId="0" borderId="44" xfId="0" applyFont="1" applyBorder="1" applyAlignment="1" applyProtection="1">
      <alignment horizontal="left" vertical="center" wrapText="1"/>
    </xf>
    <xf numFmtId="0" fontId="14" fillId="0" borderId="0" xfId="0" applyFont="1" applyBorder="1" applyAlignment="1">
      <alignment horizontal="center"/>
    </xf>
    <xf numFmtId="0" fontId="14" fillId="7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49" fontId="2" fillId="9" borderId="9" xfId="0" applyNumberFormat="1" applyFont="1" applyFill="1" applyBorder="1" applyAlignment="1" applyProtection="1">
      <alignment horizontal="left" vertical="center" wrapText="1"/>
      <protection locked="0"/>
    </xf>
    <xf numFmtId="49" fontId="2" fillId="9" borderId="24" xfId="0" applyNumberFormat="1" applyFont="1" applyFill="1" applyBorder="1" applyAlignment="1" applyProtection="1">
      <alignment horizontal="left" vertical="center" wrapText="1"/>
      <protection locked="0"/>
    </xf>
    <xf numFmtId="49" fontId="2" fillId="9" borderId="4" xfId="0" applyNumberFormat="1" applyFont="1" applyFill="1" applyBorder="1" applyAlignment="1" applyProtection="1">
      <alignment horizontal="left" vertical="center" wrapText="1"/>
      <protection locked="0"/>
    </xf>
    <xf numFmtId="0" fontId="2" fillId="9" borderId="7" xfId="0" applyNumberFormat="1" applyFont="1" applyFill="1" applyBorder="1" applyAlignment="1" applyProtection="1">
      <alignment horizontal="left" vertical="center" wrapText="1"/>
      <protection locked="0"/>
    </xf>
    <xf numFmtId="49" fontId="2" fillId="9" borderId="7" xfId="0" applyNumberFormat="1" applyFont="1" applyFill="1" applyBorder="1" applyAlignment="1" applyProtection="1">
      <alignment horizontal="left" vertical="center" wrapText="1"/>
      <protection locked="0"/>
    </xf>
    <xf numFmtId="49" fontId="2" fillId="9" borderId="8" xfId="0" applyNumberFormat="1" applyFont="1" applyFill="1" applyBorder="1" applyAlignment="1" applyProtection="1">
      <alignment horizontal="left" vertical="center" wrapText="1"/>
      <protection locked="0"/>
    </xf>
    <xf numFmtId="49" fontId="2" fillId="9" borderId="26" xfId="0" applyNumberFormat="1" applyFont="1" applyFill="1" applyBorder="1" applyAlignment="1" applyProtection="1">
      <alignment horizontal="left" vertical="center" wrapText="1"/>
      <protection locked="0"/>
    </xf>
    <xf numFmtId="49" fontId="8" fillId="9" borderId="1" xfId="0" applyNumberFormat="1" applyFont="1" applyFill="1" applyBorder="1" applyAlignment="1" applyProtection="1">
      <alignment horizontal="center" wrapText="1"/>
      <protection locked="0"/>
    </xf>
    <xf numFmtId="0" fontId="4" fillId="9" borderId="2" xfId="0" applyFont="1" applyFill="1" applyBorder="1" applyAlignment="1" applyProtection="1">
      <alignment horizontal="center"/>
      <protection locked="0"/>
    </xf>
    <xf numFmtId="0" fontId="2" fillId="9" borderId="46" xfId="0" applyFont="1" applyFill="1" applyBorder="1" applyAlignment="1" applyProtection="1">
      <alignment horizontal="center" vertical="center" wrapText="1"/>
      <protection locked="0"/>
    </xf>
    <xf numFmtId="0" fontId="2" fillId="9" borderId="11" xfId="0" applyFont="1" applyFill="1" applyBorder="1" applyAlignment="1" applyProtection="1">
      <alignment horizontal="center" vertical="center" wrapText="1"/>
      <protection locked="0"/>
    </xf>
    <xf numFmtId="9" fontId="2" fillId="9" borderId="11" xfId="1" applyFont="1" applyFill="1" applyBorder="1" applyAlignment="1" applyProtection="1">
      <alignment horizontal="right" vertical="center" wrapText="1"/>
      <protection locked="0"/>
    </xf>
    <xf numFmtId="9" fontId="2" fillId="9" borderId="6" xfId="1" applyFont="1" applyFill="1" applyBorder="1" applyAlignment="1" applyProtection="1">
      <alignment horizontal="right" vertical="center" wrapText="1"/>
      <protection locked="0"/>
    </xf>
    <xf numFmtId="0" fontId="2" fillId="9" borderId="26" xfId="0" applyFont="1" applyFill="1" applyBorder="1" applyAlignment="1" applyProtection="1">
      <alignment horizontal="center" vertical="center" wrapText="1"/>
      <protection locked="0"/>
    </xf>
    <xf numFmtId="9" fontId="2" fillId="9" borderId="26" xfId="1" applyFont="1" applyFill="1" applyBorder="1" applyAlignment="1" applyProtection="1">
      <alignment horizontal="right" vertical="center" wrapText="1"/>
      <protection locked="0"/>
    </xf>
    <xf numFmtId="9" fontId="2" fillId="9" borderId="8" xfId="1" applyFont="1" applyFill="1" applyBorder="1" applyAlignment="1" applyProtection="1">
      <alignment horizontal="right" vertical="center" wrapText="1"/>
      <protection locked="0"/>
    </xf>
    <xf numFmtId="0" fontId="2" fillId="9" borderId="26" xfId="0" applyFont="1" applyFill="1" applyBorder="1" applyAlignment="1" applyProtection="1">
      <alignment horizontal="right" vertical="center" wrapText="1"/>
      <protection locked="0"/>
    </xf>
    <xf numFmtId="0" fontId="2" fillId="9" borderId="8" xfId="0" applyFont="1" applyFill="1" applyBorder="1" applyAlignment="1" applyProtection="1">
      <alignment horizontal="right" vertical="center" wrapText="1"/>
      <protection locked="0"/>
    </xf>
    <xf numFmtId="0" fontId="2" fillId="9" borderId="7" xfId="0" applyFont="1" applyFill="1" applyBorder="1" applyAlignment="1" applyProtection="1">
      <alignment horizontal="center" vertical="center" wrapText="1"/>
      <protection locked="0"/>
    </xf>
    <xf numFmtId="0" fontId="2" fillId="9" borderId="9" xfId="0" applyFont="1" applyFill="1" applyBorder="1" applyAlignment="1" applyProtection="1">
      <alignment horizontal="left" wrapText="1"/>
      <protection locked="0"/>
    </xf>
    <xf numFmtId="0" fontId="2" fillId="9" borderId="9" xfId="0" applyFont="1" applyFill="1" applyBorder="1" applyAlignment="1" applyProtection="1">
      <alignment horizontal="center" vertical="center" wrapText="1"/>
      <protection locked="0"/>
    </xf>
    <xf numFmtId="0" fontId="2" fillId="9" borderId="9" xfId="0" applyFont="1" applyFill="1" applyBorder="1" applyAlignment="1" applyProtection="1">
      <alignment horizontal="right" vertical="center" wrapText="1"/>
      <protection locked="0"/>
    </xf>
    <xf numFmtId="0" fontId="2" fillId="9" borderId="4" xfId="0" applyFont="1" applyFill="1" applyBorder="1" applyAlignment="1" applyProtection="1">
      <alignment horizontal="left" wrapText="1"/>
      <protection locked="0"/>
    </xf>
    <xf numFmtId="0" fontId="2" fillId="9" borderId="4" xfId="0" applyFont="1" applyFill="1" applyBorder="1" applyAlignment="1" applyProtection="1">
      <alignment horizontal="center" vertical="center" wrapText="1"/>
      <protection locked="0"/>
    </xf>
    <xf numFmtId="0" fontId="2" fillId="9" borderId="4" xfId="0" applyFont="1" applyFill="1" applyBorder="1" applyAlignment="1" applyProtection="1">
      <alignment horizontal="right" vertical="center" wrapText="1"/>
      <protection locked="0"/>
    </xf>
    <xf numFmtId="0" fontId="2" fillId="9" borderId="8" xfId="0" applyFont="1" applyFill="1" applyBorder="1" applyAlignment="1" applyProtection="1">
      <alignment horizontal="left" wrapText="1"/>
      <protection locked="0"/>
    </xf>
    <xf numFmtId="0" fontId="2" fillId="9" borderId="8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8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 applyProtection="1">
      <alignment horizontal="center" vertical="top" wrapText="1"/>
    </xf>
    <xf numFmtId="0" fontId="2" fillId="9" borderId="9" xfId="0" applyFont="1" applyFill="1" applyBorder="1" applyAlignment="1" applyProtection="1">
      <alignment horizontal="left" vertical="center" wrapText="1"/>
      <protection locked="0"/>
    </xf>
    <xf numFmtId="0" fontId="2" fillId="9" borderId="4" xfId="0" applyFont="1" applyFill="1" applyBorder="1" applyAlignment="1" applyProtection="1">
      <alignment horizontal="left" vertical="center" wrapText="1"/>
      <protection locked="0"/>
    </xf>
    <xf numFmtId="0" fontId="2" fillId="0" borderId="9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right" vertical="center"/>
    </xf>
    <xf numFmtId="164" fontId="2" fillId="9" borderId="9" xfId="0" applyNumberFormat="1" applyFont="1" applyFill="1" applyBorder="1" applyAlignment="1" applyProtection="1">
      <alignment horizontal="right" vertical="center" wrapText="1"/>
      <protection locked="0"/>
    </xf>
    <xf numFmtId="164" fontId="2" fillId="9" borderId="4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9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9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22" xfId="0" applyFont="1" applyFill="1" applyBorder="1" applyAlignment="1">
      <alignment horizontal="center" vertical="top"/>
    </xf>
    <xf numFmtId="0" fontId="2" fillId="0" borderId="38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top"/>
    </xf>
    <xf numFmtId="166" fontId="2" fillId="0" borderId="15" xfId="0" applyNumberFormat="1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center" vertical="center" wrapText="1"/>
    </xf>
    <xf numFmtId="167" fontId="2" fillId="0" borderId="19" xfId="0" applyNumberFormat="1" applyFont="1" applyFill="1" applyBorder="1" applyAlignment="1">
      <alignment horizontal="right" vertical="center" wrapText="1"/>
    </xf>
    <xf numFmtId="167" fontId="2" fillId="0" borderId="20" xfId="0" applyNumberFormat="1" applyFont="1" applyFill="1" applyBorder="1" applyAlignment="1">
      <alignment horizontal="right" vertical="center" wrapText="1"/>
    </xf>
    <xf numFmtId="167" fontId="2" fillId="0" borderId="15" xfId="0" applyNumberFormat="1" applyFont="1" applyFill="1" applyBorder="1" applyAlignment="1">
      <alignment horizontal="right" vertical="center" wrapText="1"/>
    </xf>
    <xf numFmtId="167" fontId="2" fillId="0" borderId="16" xfId="0" applyNumberFormat="1" applyFont="1" applyFill="1" applyBorder="1" applyAlignment="1">
      <alignment horizontal="right" vertical="center" wrapText="1"/>
    </xf>
    <xf numFmtId="167" fontId="2" fillId="0" borderId="14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vertical="center"/>
    </xf>
    <xf numFmtId="167" fontId="2" fillId="0" borderId="37" xfId="0" applyNumberFormat="1" applyFont="1" applyFill="1" applyBorder="1" applyAlignment="1">
      <alignment horizontal="right" vertical="center" wrapText="1"/>
    </xf>
    <xf numFmtId="167" fontId="2" fillId="0" borderId="18" xfId="0" applyNumberFormat="1" applyFont="1" applyFill="1" applyBorder="1" applyAlignment="1">
      <alignment horizontal="right" vertical="center" wrapText="1"/>
    </xf>
    <xf numFmtId="166" fontId="2" fillId="0" borderId="9" xfId="0" applyNumberFormat="1" applyFont="1" applyFill="1" applyBorder="1" applyAlignment="1">
      <alignment horizontal="right" vertical="center" wrapText="1"/>
    </xf>
    <xf numFmtId="167" fontId="2" fillId="0" borderId="9" xfId="0" applyNumberFormat="1" applyFont="1" applyFill="1" applyBorder="1" applyAlignment="1">
      <alignment horizontal="right" vertical="center" wrapText="1"/>
    </xf>
    <xf numFmtId="166" fontId="2" fillId="0" borderId="4" xfId="0" applyNumberFormat="1" applyFont="1" applyFill="1" applyBorder="1" applyAlignment="1">
      <alignment horizontal="right" vertical="center" wrapText="1"/>
    </xf>
    <xf numFmtId="167" fontId="2" fillId="0" borderId="4" xfId="0" applyNumberFormat="1" applyFont="1" applyFill="1" applyBorder="1" applyAlignment="1">
      <alignment horizontal="right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166" fontId="2" fillId="0" borderId="23" xfId="0" applyNumberFormat="1" applyFont="1" applyFill="1" applyBorder="1" applyAlignment="1">
      <alignment horizontal="right" vertical="center" wrapText="1"/>
    </xf>
    <xf numFmtId="166" fontId="2" fillId="0" borderId="38" xfId="0" applyNumberFormat="1" applyFont="1" applyFill="1" applyBorder="1" applyAlignment="1">
      <alignment horizontal="right" vertical="center" wrapText="1"/>
    </xf>
    <xf numFmtId="166" fontId="2" fillId="0" borderId="5" xfId="0" applyNumberFormat="1" applyFont="1" applyFill="1" applyBorder="1" applyAlignment="1">
      <alignment horizontal="right" vertical="center" wrapText="1"/>
    </xf>
    <xf numFmtId="166" fontId="2" fillId="0" borderId="13" xfId="0" applyNumberFormat="1" applyFont="1" applyFill="1" applyBorder="1" applyAlignment="1">
      <alignment horizontal="right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18" fillId="0" borderId="52" xfId="0" applyFont="1" applyFill="1" applyBorder="1" applyAlignment="1">
      <alignment horizontal="center" vertical="center" wrapText="1"/>
    </xf>
    <xf numFmtId="0" fontId="18" fillId="0" borderId="53" xfId="0" applyFont="1" applyFill="1" applyBorder="1" applyAlignment="1">
      <alignment horizontal="center" vertical="center" wrapText="1"/>
    </xf>
    <xf numFmtId="0" fontId="18" fillId="0" borderId="35" xfId="0" applyFont="1" applyFill="1" applyBorder="1" applyAlignment="1">
      <alignment horizontal="center" vertical="center" wrapText="1"/>
    </xf>
    <xf numFmtId="0" fontId="18" fillId="0" borderId="36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167" fontId="2" fillId="9" borderId="23" xfId="0" applyNumberFormat="1" applyFont="1" applyFill="1" applyBorder="1" applyAlignment="1" applyProtection="1">
      <alignment horizontal="right" vertical="center" wrapText="1"/>
      <protection locked="0"/>
    </xf>
    <xf numFmtId="167" fontId="2" fillId="9" borderId="5" xfId="0" applyNumberFormat="1" applyFont="1" applyFill="1" applyBorder="1" applyAlignment="1" applyProtection="1">
      <alignment horizontal="right" vertical="center" wrapText="1"/>
      <protection locked="0"/>
    </xf>
    <xf numFmtId="167" fontId="2" fillId="9" borderId="25" xfId="0" applyNumberFormat="1" applyFont="1" applyFill="1" applyBorder="1" applyAlignment="1" applyProtection="1">
      <alignment horizontal="right" vertical="center" wrapText="1"/>
      <protection locked="0"/>
    </xf>
    <xf numFmtId="167" fontId="2" fillId="9" borderId="9" xfId="0" applyNumberFormat="1" applyFont="1" applyFill="1" applyBorder="1" applyAlignment="1" applyProtection="1">
      <alignment horizontal="right" vertical="center" wrapText="1"/>
      <protection locked="0"/>
    </xf>
    <xf numFmtId="167" fontId="2" fillId="9" borderId="38" xfId="0" applyNumberFormat="1" applyFont="1" applyFill="1" applyBorder="1" applyAlignment="1" applyProtection="1">
      <alignment horizontal="right" vertical="center" wrapText="1"/>
      <protection locked="0"/>
    </xf>
    <xf numFmtId="167" fontId="2" fillId="9" borderId="22" xfId="0" applyNumberFormat="1" applyFont="1" applyFill="1" applyBorder="1" applyAlignment="1" applyProtection="1">
      <alignment horizontal="right" vertical="center" wrapText="1"/>
      <protection locked="0"/>
    </xf>
    <xf numFmtId="167" fontId="2" fillId="9" borderId="4" xfId="0" applyNumberFormat="1" applyFont="1" applyFill="1" applyBorder="1" applyAlignment="1" applyProtection="1">
      <alignment horizontal="right" vertical="center" wrapText="1"/>
      <protection locked="0"/>
    </xf>
    <xf numFmtId="167" fontId="2" fillId="9" borderId="13" xfId="0" applyNumberFormat="1" applyFont="1" applyFill="1" applyBorder="1" applyAlignment="1" applyProtection="1">
      <alignment horizontal="right" vertical="center" wrapText="1"/>
      <protection locked="0"/>
    </xf>
    <xf numFmtId="167" fontId="2" fillId="9" borderId="12" xfId="0" applyNumberFormat="1" applyFont="1" applyFill="1" applyBorder="1" applyAlignment="1" applyProtection="1">
      <alignment horizontal="right" vertical="center" wrapText="1"/>
      <protection locked="0"/>
    </xf>
    <xf numFmtId="167" fontId="2" fillId="9" borderId="8" xfId="0" applyNumberFormat="1" applyFont="1" applyFill="1" applyBorder="1" applyAlignment="1" applyProtection="1">
      <alignment horizontal="right" vertical="center" wrapText="1"/>
      <protection locked="0"/>
    </xf>
    <xf numFmtId="167" fontId="2" fillId="9" borderId="28" xfId="0" applyNumberFormat="1" applyFont="1" applyFill="1" applyBorder="1" applyAlignment="1" applyProtection="1">
      <alignment horizontal="right" vertical="center" wrapText="1"/>
      <protection locked="0"/>
    </xf>
    <xf numFmtId="167" fontId="2" fillId="9" borderId="27" xfId="0" applyNumberFormat="1" applyFont="1" applyFill="1" applyBorder="1" applyAlignment="1" applyProtection="1">
      <alignment horizontal="right" vertical="center" wrapText="1"/>
      <protection locked="0"/>
    </xf>
    <xf numFmtId="0" fontId="2" fillId="9" borderId="24" xfId="0" applyFont="1" applyFill="1" applyBorder="1" applyAlignment="1" applyProtection="1">
      <alignment horizontal="center" vertical="center" wrapText="1"/>
      <protection locked="0"/>
    </xf>
    <xf numFmtId="0" fontId="2" fillId="9" borderId="13" xfId="0" applyFont="1" applyFill="1" applyBorder="1" applyAlignment="1" applyProtection="1">
      <alignment horizontal="left" vertical="center" wrapText="1"/>
      <protection locked="0"/>
    </xf>
    <xf numFmtId="0" fontId="2" fillId="9" borderId="15" xfId="0" applyFont="1" applyFill="1" applyBorder="1" applyAlignment="1" applyProtection="1">
      <alignment horizontal="center" vertical="center" wrapText="1"/>
      <protection locked="0"/>
    </xf>
    <xf numFmtId="0" fontId="2" fillId="9" borderId="15" xfId="0" applyFont="1" applyFill="1" applyBorder="1" applyAlignment="1" applyProtection="1">
      <alignment horizontal="left" vertical="center" wrapText="1"/>
      <protection locked="0"/>
    </xf>
    <xf numFmtId="0" fontId="2" fillId="9" borderId="15" xfId="0" applyFont="1" applyFill="1" applyBorder="1" applyAlignment="1" applyProtection="1">
      <alignment horizontal="right" vertical="center" wrapText="1"/>
      <protection locked="0"/>
    </xf>
    <xf numFmtId="0" fontId="2" fillId="9" borderId="16" xfId="0" applyFont="1" applyFill="1" applyBorder="1" applyAlignment="1" applyProtection="1">
      <alignment horizontal="left" vertical="center" wrapText="1"/>
      <protection locked="0"/>
    </xf>
    <xf numFmtId="0" fontId="2" fillId="9" borderId="38" xfId="0" applyFont="1" applyFill="1" applyBorder="1" applyAlignment="1" applyProtection="1">
      <alignment horizontal="left" vertical="center" wrapText="1"/>
      <protection locked="0"/>
    </xf>
    <xf numFmtId="0" fontId="3" fillId="9" borderId="9" xfId="0" applyFont="1" applyFill="1" applyBorder="1" applyAlignment="1" applyProtection="1">
      <alignment horizontal="center" vertical="center" wrapText="1"/>
      <protection locked="0"/>
    </xf>
    <xf numFmtId="0" fontId="3" fillId="9" borderId="4" xfId="0" applyFont="1" applyFill="1" applyBorder="1" applyAlignment="1" applyProtection="1">
      <alignment horizontal="center" vertical="center" wrapText="1"/>
      <protection locked="0"/>
    </xf>
    <xf numFmtId="0" fontId="2" fillId="0" borderId="34" xfId="0" applyFont="1" applyFill="1" applyBorder="1" applyAlignment="1">
      <alignment horizontal="center" vertical="center" wrapText="1"/>
    </xf>
    <xf numFmtId="0" fontId="2" fillId="0" borderId="33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>
      <alignment horizontal="center" vertical="center"/>
    </xf>
    <xf numFmtId="0" fontId="9" fillId="0" borderId="0" xfId="0" applyFont="1" applyFill="1"/>
    <xf numFmtId="3" fontId="2" fillId="0" borderId="9" xfId="0" applyNumberFormat="1" applyFont="1" applyFill="1" applyBorder="1" applyAlignment="1">
      <alignment horizontal="center" vertical="top"/>
    </xf>
    <xf numFmtId="3" fontId="2" fillId="0" borderId="4" xfId="0" applyNumberFormat="1" applyFont="1" applyFill="1" applyBorder="1" applyAlignment="1">
      <alignment horizontal="center" vertical="top"/>
    </xf>
    <xf numFmtId="49" fontId="2" fillId="0" borderId="45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/>
    </xf>
    <xf numFmtId="0" fontId="2" fillId="0" borderId="23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NumberFormat="1" applyFont="1" applyFill="1" applyBorder="1" applyAlignment="1" applyProtection="1">
      <alignment horizontal="center" vertical="center"/>
      <protection locked="0"/>
    </xf>
    <xf numFmtId="0" fontId="2" fillId="9" borderId="24" xfId="0" applyFont="1" applyFill="1" applyBorder="1" applyAlignment="1" applyProtection="1">
      <alignment horizontal="right" vertical="center" wrapText="1"/>
      <protection locked="0"/>
    </xf>
    <xf numFmtId="0" fontId="2" fillId="9" borderId="7" xfId="0" applyFont="1" applyFill="1" applyBorder="1" applyAlignment="1" applyProtection="1">
      <alignment horizontal="right" vertical="center" wrapText="1"/>
      <protection locked="0"/>
    </xf>
    <xf numFmtId="3" fontId="2" fillId="0" borderId="4" xfId="0" applyNumberFormat="1" applyFont="1" applyFill="1" applyBorder="1" applyAlignment="1">
      <alignment horizontal="center" vertical="top" wrapText="1"/>
    </xf>
    <xf numFmtId="0" fontId="2" fillId="9" borderId="35" xfId="0" applyFont="1" applyFill="1" applyBorder="1" applyAlignment="1" applyProtection="1">
      <alignment horizontal="center" vertical="center" wrapText="1"/>
      <protection locked="0"/>
    </xf>
    <xf numFmtId="0" fontId="2" fillId="9" borderId="24" xfId="0" applyFont="1" applyFill="1" applyBorder="1" applyAlignment="1" applyProtection="1">
      <alignment horizontal="left" vertical="center" wrapText="1"/>
      <protection locked="0"/>
    </xf>
    <xf numFmtId="0" fontId="2" fillId="9" borderId="7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Alignment="1">
      <alignment horizontal="left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 applyProtection="1">
      <alignment horizontal="center" vertical="center"/>
      <protection locked="0"/>
    </xf>
    <xf numFmtId="49" fontId="2" fillId="0" borderId="5" xfId="0" applyNumberFormat="1" applyFont="1" applyFill="1" applyBorder="1" applyAlignment="1" applyProtection="1">
      <alignment horizontal="center" vertical="center"/>
      <protection locked="0"/>
    </xf>
    <xf numFmtId="49" fontId="2" fillId="0" borderId="25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34" xfId="0" applyNumberFormat="1" applyFont="1" applyFill="1" applyBorder="1" applyAlignment="1">
      <alignment horizontal="center" vertical="center"/>
    </xf>
    <xf numFmtId="49" fontId="2" fillId="0" borderId="23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25" xfId="0" applyNumberFormat="1" applyFont="1" applyFill="1" applyBorder="1" applyAlignment="1" applyProtection="1">
      <alignment horizontal="center" vertical="center"/>
      <protection locked="0"/>
    </xf>
    <xf numFmtId="0" fontId="2" fillId="9" borderId="8" xfId="0" applyFont="1" applyFill="1" applyBorder="1" applyAlignment="1" applyProtection="1">
      <alignment horizontal="left" vertical="center" wrapText="1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vertical="center"/>
    </xf>
    <xf numFmtId="49" fontId="2" fillId="0" borderId="4" xfId="0" applyNumberFormat="1" applyFont="1" applyFill="1" applyBorder="1" applyAlignment="1">
      <alignment horizontal="left" vertical="center" wrapText="1"/>
    </xf>
    <xf numFmtId="0" fontId="11" fillId="0" borderId="0" xfId="0" applyFont="1" applyFill="1" applyBorder="1"/>
    <xf numFmtId="0" fontId="2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left" vertical="center"/>
    </xf>
    <xf numFmtId="0" fontId="9" fillId="0" borderId="9" xfId="0" applyFont="1" applyFill="1" applyBorder="1" applyAlignment="1">
      <alignment vertical="center" wrapText="1"/>
    </xf>
    <xf numFmtId="165" fontId="2" fillId="0" borderId="9" xfId="0" applyNumberFormat="1" applyFont="1" applyFill="1" applyBorder="1" applyAlignment="1">
      <alignment horizontal="center" vertical="center" wrapText="1"/>
    </xf>
    <xf numFmtId="1" fontId="2" fillId="0" borderId="9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/>
    <xf numFmtId="3" fontId="2" fillId="0" borderId="4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wrapText="1"/>
    </xf>
    <xf numFmtId="0" fontId="5" fillId="0" borderId="51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 wrapText="1"/>
    </xf>
    <xf numFmtId="49" fontId="5" fillId="0" borderId="60" xfId="0" applyNumberFormat="1" applyFont="1" applyFill="1" applyBorder="1" applyAlignment="1">
      <alignment horizontal="center" vertical="center" wrapText="1"/>
    </xf>
    <xf numFmtId="49" fontId="5" fillId="0" borderId="53" xfId="0" applyNumberFormat="1" applyFont="1" applyFill="1" applyBorder="1" applyAlignment="1">
      <alignment horizontal="center" vertical="center" wrapText="1"/>
    </xf>
    <xf numFmtId="0" fontId="2" fillId="0" borderId="61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167" fontId="2" fillId="0" borderId="4" xfId="0" applyNumberFormat="1" applyFont="1" applyFill="1" applyBorder="1" applyAlignment="1">
      <alignment horizontal="righ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3">
    <cellStyle name="Обычный" xfId="0" builtinId="0"/>
    <cellStyle name="Процентный" xfId="1" builtinId="5"/>
    <cellStyle name="Финансовый 2" xfId="2"/>
  </cellStyles>
  <dxfs count="9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30" formatCode="@"/>
      <fill>
        <patternFill patternType="solid">
          <fgColor indexed="64"/>
          <bgColor rgb="FFFFFFCC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30" formatCode="@"/>
      <fill>
        <patternFill patternType="solid">
          <fgColor indexed="64"/>
          <bgColor rgb="FFFFFFCC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30" formatCode="@"/>
      <fill>
        <patternFill patternType="solid">
          <fgColor indexed="64"/>
          <bgColor rgb="FFFFFFCC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30" formatCode="@"/>
      <fill>
        <patternFill patternType="solid">
          <fgColor indexed="64"/>
          <bgColor rgb="FFFFFFCC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FF0000"/>
        <name val="Times New Roman"/>
        <scheme val="none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0.79998168889431442"/>
        </patternFill>
      </fill>
      <alignment horizontal="lef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Стиль таблицы Default" defaultPivotStyle="PivotStyleLight16">
    <tableStyle name="Стиль таблицы Default" pivot="0" count="0"/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ables/table1.xml><?xml version="1.0" encoding="utf-8"?>
<table xmlns="http://schemas.openxmlformats.org/spreadsheetml/2006/main" id="2" name="ТД_п2" displayName="ТД_п2" ref="A42:F92" totalsRowShown="0" headerRowDxfId="93" dataDxfId="91" headerRowBorderDxfId="92" tableBorderDxfId="90" totalsRowBorderDxfId="89">
  <tableColumns count="6">
    <tableColumn id="1" name="1" dataDxfId="13">
      <calculatedColumnFormula>TechSheet!O56</calculatedColumnFormula>
    </tableColumn>
    <tableColumn id="2" name="2" dataDxfId="12"/>
    <tableColumn id="3" name="3" dataDxfId="11"/>
    <tableColumn id="4" name="4" dataDxfId="10"/>
    <tableColumn id="5" name="5" dataDxfId="9"/>
    <tableColumn id="6" name="6" dataDxfId="88">
      <calculatedColumnFormula>TechSheet!Z56</calculatedColumnFormula>
    </tableColumn>
  </tableColumns>
  <tableStyleInfo name="Стиль таблицы Default" showFirstColumn="0" showLastColumn="0" showRowStripes="1" showColumnStripes="0"/>
</table>
</file>

<file path=xl/tables/table2.xml><?xml version="1.0" encoding="utf-8"?>
<table xmlns="http://schemas.openxmlformats.org/spreadsheetml/2006/main" id="4" name="ТД_п3.1" displayName="ТД_п3.1" ref="A5:E23" totalsRowShown="0" headerRowDxfId="87" headerRowBorderDxfId="86" tableBorderDxfId="85">
  <autoFilter ref="A5:E23"/>
  <tableColumns count="5">
    <tableColumn id="1" name="1" dataDxfId="84"/>
    <tableColumn id="2" name="2" dataDxfId="83"/>
    <tableColumn id="3" name="3" dataDxfId="82"/>
    <tableColumn id="4" name="4" dataDxfId="81"/>
    <tableColumn id="5" name="5" dataDxfId="80"/>
  </tableColumns>
  <tableStyleInfo name="Стиль таблицы Default" showFirstColumn="0" showLastColumn="0" showRowStripes="1" showColumnStripes="0"/>
</table>
</file>

<file path=xl/tables/table3.xml><?xml version="1.0" encoding="utf-8"?>
<table xmlns="http://schemas.openxmlformats.org/spreadsheetml/2006/main" id="6" name="ТД_п14" displayName="ТД_п14" ref="A5:K106" totalsRowShown="0" headerRowDxfId="79" dataDxfId="77" headerRowBorderDxfId="78" tableBorderDxfId="76" totalsRowBorderDxfId="75">
  <autoFilter ref="A5:K106"/>
  <tableColumns count="11">
    <tableColumn id="1" name="1" dataDxfId="8"/>
    <tableColumn id="2" name="2" dataDxfId="74"/>
    <tableColumn id="3" name="3" dataDxfId="73"/>
    <tableColumn id="4" name="4" dataDxfId="72"/>
    <tableColumn id="5" name="5" dataDxfId="71"/>
    <tableColumn id="6" name="6" dataDxfId="70"/>
    <tableColumn id="7" name="7" dataDxfId="69"/>
    <tableColumn id="8" name="8" dataDxfId="68"/>
    <tableColumn id="9" name="9" dataDxfId="67"/>
    <tableColumn id="10" name="10" dataDxfId="66"/>
    <tableColumn id="11" name="11" dataDxfId="65"/>
  </tableColumns>
  <tableStyleInfo name="Стиль таблицы Default" showFirstColumn="0" showLastColumn="0" showRowStripes="1" showColumnStripes="0"/>
</table>
</file>

<file path=xl/tables/table4.xml><?xml version="1.0" encoding="utf-8"?>
<table xmlns="http://schemas.openxmlformats.org/spreadsheetml/2006/main" id="7" name="ТД_п16" displayName="ТД_п16" ref="A6:G27" totalsRowShown="0" headerRowDxfId="64" headerRowBorderDxfId="63" tableBorderDxfId="62" totalsRowBorderDxfId="61">
  <autoFilter ref="A6:G27"/>
  <tableColumns count="7">
    <tableColumn id="1" name="1" dataDxfId="7"/>
    <tableColumn id="2" name="2" dataDxfId="60"/>
    <tableColumn id="3" name="3" dataDxfId="59"/>
    <tableColumn id="4" name="4" dataDxfId="58"/>
    <tableColumn id="5" name="5" dataDxfId="57"/>
    <tableColumn id="6" name="6" dataDxfId="56"/>
    <tableColumn id="7" name="7" dataDxfId="55"/>
  </tableColumns>
  <tableStyleInfo name="Стиль таблицы Default" showFirstColumn="0" showLastColumn="0" showRowStripes="1" showColumnStripes="0"/>
</table>
</file>

<file path=xl/tables/table5.xml><?xml version="1.0" encoding="utf-8"?>
<table xmlns="http://schemas.openxmlformats.org/spreadsheetml/2006/main" id="8" name="ТД_п18" displayName="ТД_п18" ref="A6:I32" totalsRowShown="0" headerRowDxfId="54" dataDxfId="52" headerRowBorderDxfId="53" tableBorderDxfId="51" totalsRowBorderDxfId="50">
  <autoFilter ref="A6:I32"/>
  <tableColumns count="9">
    <tableColumn id="1" name="1" dataDxfId="6"/>
    <tableColumn id="2" name="2" dataDxfId="49"/>
    <tableColumn id="3" name="3" dataDxfId="48"/>
    <tableColumn id="4" name="4" dataDxfId="47"/>
    <tableColumn id="5" name="5" dataDxfId="46"/>
    <tableColumn id="6" name="6" dataDxfId="45"/>
    <tableColumn id="7" name="7" dataDxfId="44"/>
    <tableColumn id="8" name="8" dataDxfId="43"/>
    <tableColumn id="9" name="9" dataDxfId="42"/>
  </tableColumns>
  <tableStyleInfo name="Стиль таблицы Default" showFirstColumn="0" showLastColumn="0" showRowStripes="1" showColumnStripes="0"/>
</table>
</file>

<file path=xl/tables/table6.xml><?xml version="1.0" encoding="utf-8"?>
<table xmlns="http://schemas.openxmlformats.org/spreadsheetml/2006/main" id="9" name="ТД_п19.1" displayName="ТД_п19.1" ref="A5:M16" totalsRowShown="0" headerRowDxfId="41" headerRowBorderDxfId="40" tableBorderDxfId="39" totalsRowBorderDxfId="38">
  <autoFilter ref="A5:M16"/>
  <tableColumns count="13">
    <tableColumn id="1" name="1" dataDxfId="5"/>
    <tableColumn id="2" name="2" dataDxfId="37"/>
    <tableColumn id="3" name="3" dataDxfId="36"/>
    <tableColumn id="4" name="4" dataDxfId="35"/>
    <tableColumn id="5" name="5" dataDxfId="34"/>
    <tableColumn id="6" name="6" dataDxfId="33"/>
    <tableColumn id="7" name="7" dataDxfId="3"/>
    <tableColumn id="8" name="8" dataDxfId="2"/>
    <tableColumn id="9" name="9" dataDxfId="0"/>
    <tableColumn id="10" name="10" dataDxfId="1"/>
    <tableColumn id="11" name="11" dataDxfId="32"/>
    <tableColumn id="12" name="12" dataDxfId="31"/>
    <tableColumn id="13" name="13" dataDxfId="30"/>
  </tableColumns>
  <tableStyleInfo name="Стиль таблицы Default" showFirstColumn="0" showLastColumn="0" showRowStripes="1" showColumnStripes="0"/>
</table>
</file>

<file path=xl/tables/table7.xml><?xml version="1.0" encoding="utf-8"?>
<table xmlns="http://schemas.openxmlformats.org/spreadsheetml/2006/main" id="10" name="ТД_п19.2" displayName="ТД_п19.2" ref="A5:M16" totalsRowShown="0" headerRowDxfId="29" headerRowBorderDxfId="28" tableBorderDxfId="27" totalsRowBorderDxfId="26">
  <autoFilter ref="A5:M16"/>
  <tableColumns count="13">
    <tableColumn id="1" name="1" dataDxfId="4"/>
    <tableColumn id="2" name="2" dataDxfId="25"/>
    <tableColumn id="3" name="3" dataDxfId="24"/>
    <tableColumn id="4" name="4" dataDxfId="23"/>
    <tableColumn id="5" name="5" dataDxfId="22"/>
    <tableColumn id="6" name="6" dataDxfId="21"/>
    <tableColumn id="7" name="7" dataDxfId="20"/>
    <tableColumn id="8" name="8" dataDxfId="19"/>
    <tableColumn id="9" name="9" dataDxfId="18"/>
    <tableColumn id="10" name="10" dataDxfId="17"/>
    <tableColumn id="11" name="11" dataDxfId="16"/>
    <tableColumn id="12" name="12" dataDxfId="15"/>
    <tableColumn id="13" name="13" dataDxfId="14"/>
  </tableColumns>
  <tableStyleInfo name="Стиль таблицы Defa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V95"/>
  <sheetViews>
    <sheetView showGridLines="0" tabSelected="1" view="pageBreakPreview" topLeftCell="A19" zoomScale="60" zoomScaleNormal="60" workbookViewId="0">
      <selection activeCell="A34" sqref="A34:E34"/>
    </sheetView>
  </sheetViews>
  <sheetFormatPr defaultRowHeight="18.75" x14ac:dyDescent="0.3"/>
  <cols>
    <col min="1" max="1" width="9.28515625" style="2" customWidth="1"/>
    <col min="2" max="2" width="36.42578125" style="2" customWidth="1"/>
    <col min="3" max="3" width="33" style="2" customWidth="1"/>
    <col min="4" max="4" width="38.28515625" style="2" customWidth="1"/>
    <col min="5" max="5" width="37.42578125" style="2" customWidth="1"/>
    <col min="6" max="6" width="129" style="2" bestFit="1" customWidth="1"/>
    <col min="7" max="7" width="19" style="2" customWidth="1"/>
    <col min="8" max="8" width="24.7109375" style="2" customWidth="1"/>
    <col min="9" max="9" width="22.5703125" style="2" customWidth="1"/>
    <col min="10" max="10" width="20.42578125" style="2" customWidth="1"/>
    <col min="11" max="11" width="21.140625" style="2" customWidth="1"/>
    <col min="12" max="12" width="22" style="2" customWidth="1"/>
    <col min="13" max="13" width="38.140625" style="2" bestFit="1" customWidth="1"/>
    <col min="14" max="14" width="27.85546875" style="2" bestFit="1" customWidth="1"/>
    <col min="15" max="15" width="22.7109375" style="2" bestFit="1" customWidth="1"/>
    <col min="16" max="17" width="21.28515625" style="2" bestFit="1" customWidth="1"/>
    <col min="18" max="18" width="23" style="2" bestFit="1" customWidth="1"/>
    <col min="19" max="21" width="12.7109375" style="2" customWidth="1"/>
    <col min="22" max="22" width="9.140625" style="37"/>
    <col min="23" max="16384" width="9.140625" style="2"/>
  </cols>
  <sheetData>
    <row r="1" spans="1:7" x14ac:dyDescent="0.3">
      <c r="A1" s="18"/>
      <c r="B1" s="20" t="s">
        <v>201</v>
      </c>
      <c r="F1" s="6"/>
    </row>
    <row r="2" spans="1:7" x14ac:dyDescent="0.3">
      <c r="B2" s="21"/>
      <c r="F2" s="6"/>
    </row>
    <row r="3" spans="1:7" x14ac:dyDescent="0.3">
      <c r="A3" s="8"/>
      <c r="B3" s="21" t="s">
        <v>202</v>
      </c>
    </row>
    <row r="4" spans="1:7" x14ac:dyDescent="0.3">
      <c r="A4" s="44"/>
      <c r="B4" s="21"/>
      <c r="D4" s="6" t="s">
        <v>286</v>
      </c>
    </row>
    <row r="5" spans="1:7" ht="19.5" customHeight="1" x14ac:dyDescent="0.3">
      <c r="A5" s="44"/>
      <c r="B5" s="21"/>
      <c r="D5" s="6" t="s">
        <v>288</v>
      </c>
    </row>
    <row r="6" spans="1:7" x14ac:dyDescent="0.3">
      <c r="A6" s="44"/>
      <c r="B6" s="21"/>
      <c r="D6" s="6" t="s">
        <v>287</v>
      </c>
    </row>
    <row r="7" spans="1:7" x14ac:dyDescent="0.3">
      <c r="D7" s="2" t="s">
        <v>452</v>
      </c>
    </row>
    <row r="9" spans="1:7" x14ac:dyDescent="0.3">
      <c r="D9" s="2" t="s">
        <v>0</v>
      </c>
    </row>
    <row r="10" spans="1:7" x14ac:dyDescent="0.3">
      <c r="D10" s="2" t="s">
        <v>1</v>
      </c>
    </row>
    <row r="11" spans="1:7" x14ac:dyDescent="0.3">
      <c r="D11" s="2" t="s">
        <v>2</v>
      </c>
      <c r="G11" s="3"/>
    </row>
    <row r="12" spans="1:7" x14ac:dyDescent="0.3">
      <c r="D12" s="223"/>
      <c r="E12" s="223"/>
      <c r="G12" s="3"/>
    </row>
    <row r="13" spans="1:7" x14ac:dyDescent="0.3">
      <c r="D13" s="118" t="s">
        <v>450</v>
      </c>
      <c r="E13" s="119" t="s">
        <v>451</v>
      </c>
      <c r="G13" s="3"/>
    </row>
    <row r="14" spans="1:7" x14ac:dyDescent="0.3">
      <c r="D14" s="68"/>
      <c r="E14" s="68"/>
      <c r="G14" s="3"/>
    </row>
    <row r="15" spans="1:7" x14ac:dyDescent="0.3">
      <c r="D15" s="224" t="s">
        <v>448</v>
      </c>
      <c r="E15" s="225"/>
      <c r="G15" s="3"/>
    </row>
    <row r="16" spans="1:7" x14ac:dyDescent="0.3">
      <c r="D16" s="76"/>
      <c r="E16" s="120" t="s">
        <v>449</v>
      </c>
    </row>
    <row r="17" spans="1:8" x14ac:dyDescent="0.3">
      <c r="D17" s="76"/>
      <c r="E17" s="120"/>
    </row>
    <row r="18" spans="1:8" x14ac:dyDescent="0.3">
      <c r="D18" s="76"/>
      <c r="E18" s="120"/>
    </row>
    <row r="19" spans="1:8" x14ac:dyDescent="0.3">
      <c r="D19" s="76"/>
      <c r="E19" s="120"/>
    </row>
    <row r="22" spans="1:8" ht="20.25" x14ac:dyDescent="0.3">
      <c r="A22" s="60"/>
      <c r="B22" s="60"/>
      <c r="C22" s="60"/>
      <c r="D22" s="60"/>
      <c r="E22" s="60"/>
      <c r="F22" s="60"/>
    </row>
    <row r="23" spans="1:8" ht="20.25" x14ac:dyDescent="0.3">
      <c r="A23" s="236" t="s">
        <v>3</v>
      </c>
      <c r="B23" s="236"/>
      <c r="C23" s="236"/>
      <c r="D23" s="236"/>
      <c r="E23" s="236"/>
      <c r="G23" s="3"/>
      <c r="H23" s="3"/>
    </row>
    <row r="24" spans="1:8" x14ac:dyDescent="0.3">
      <c r="G24" s="3"/>
      <c r="H24" s="3"/>
    </row>
    <row r="25" spans="1:8" ht="21" thickBot="1" x14ac:dyDescent="0.35">
      <c r="A25" s="222" t="e">
        <f>КодСубъектаРФ</f>
        <v>#N/A</v>
      </c>
      <c r="B25" s="289"/>
      <c r="C25" s="289"/>
      <c r="D25" s="289"/>
      <c r="E25" s="289"/>
      <c r="F25" s="27" t="s">
        <v>506</v>
      </c>
      <c r="G25" s="3"/>
      <c r="H25" s="3"/>
    </row>
    <row r="26" spans="1:8" x14ac:dyDescent="0.3">
      <c r="C26" s="2" t="s">
        <v>4</v>
      </c>
      <c r="G26" s="3"/>
      <c r="H26" s="3"/>
    </row>
    <row r="30" spans="1:8" x14ac:dyDescent="0.3">
      <c r="A30" s="2" t="s">
        <v>5</v>
      </c>
    </row>
    <row r="31" spans="1:8" x14ac:dyDescent="0.3">
      <c r="A31" s="288" t="s">
        <v>645</v>
      </c>
      <c r="B31" s="288"/>
      <c r="C31" s="288"/>
      <c r="D31" s="288"/>
      <c r="E31" s="288"/>
      <c r="F31" s="64"/>
      <c r="G31" s="3"/>
      <c r="H31" s="3"/>
    </row>
    <row r="32" spans="1:8" ht="44.25" customHeight="1" x14ac:dyDescent="0.3">
      <c r="A32" s="237" t="s">
        <v>622</v>
      </c>
      <c r="B32" s="237"/>
      <c r="C32" s="237"/>
      <c r="D32" s="237"/>
      <c r="E32" s="237"/>
      <c r="F32" s="12"/>
      <c r="G32" s="3"/>
    </row>
    <row r="33" spans="1:8" x14ac:dyDescent="0.3">
      <c r="A33" s="2" t="s">
        <v>614</v>
      </c>
    </row>
    <row r="34" spans="1:8" x14ac:dyDescent="0.3">
      <c r="A34" s="288" t="s">
        <v>613</v>
      </c>
      <c r="B34" s="288"/>
      <c r="C34" s="288"/>
      <c r="D34" s="288"/>
      <c r="E34" s="288"/>
      <c r="F34" s="64"/>
      <c r="G34" s="3"/>
      <c r="H34" s="3"/>
    </row>
    <row r="35" spans="1:8" hidden="1" x14ac:dyDescent="0.3">
      <c r="A35" s="169" t="s">
        <v>526</v>
      </c>
      <c r="B35" s="139"/>
      <c r="C35" s="139"/>
      <c r="D35" s="139"/>
      <c r="E35" s="139"/>
      <c r="F35" s="12"/>
      <c r="G35" s="3"/>
    </row>
    <row r="36" spans="1:8" hidden="1" x14ac:dyDescent="0.3">
      <c r="A36" s="235"/>
      <c r="B36" s="235"/>
      <c r="C36" s="235"/>
      <c r="D36" s="235"/>
      <c r="E36" s="235"/>
      <c r="F36" s="77" t="s">
        <v>527</v>
      </c>
      <c r="G36" s="3"/>
    </row>
    <row r="39" spans="1:8" x14ac:dyDescent="0.3">
      <c r="A39" s="2" t="s">
        <v>6</v>
      </c>
    </row>
    <row r="40" spans="1:8" ht="19.5" thickBot="1" x14ac:dyDescent="0.35"/>
    <row r="41" spans="1:8" ht="79.5" thickBot="1" x14ac:dyDescent="0.35">
      <c r="A41" s="121" t="s">
        <v>8</v>
      </c>
      <c r="B41" s="122" t="s">
        <v>231</v>
      </c>
      <c r="C41" s="122" t="s">
        <v>96</v>
      </c>
      <c r="D41" s="122" t="s">
        <v>97</v>
      </c>
      <c r="E41" s="123" t="s">
        <v>98</v>
      </c>
      <c r="F41" s="176" t="s">
        <v>601</v>
      </c>
    </row>
    <row r="42" spans="1:8" ht="19.5" thickBot="1" x14ac:dyDescent="0.35">
      <c r="A42" s="124" t="s">
        <v>140</v>
      </c>
      <c r="B42" s="125" t="s">
        <v>143</v>
      </c>
      <c r="C42" s="125" t="s">
        <v>142</v>
      </c>
      <c r="D42" s="125" t="s">
        <v>141</v>
      </c>
      <c r="E42" s="126" t="s">
        <v>153</v>
      </c>
      <c r="F42" s="177" t="s">
        <v>154</v>
      </c>
    </row>
    <row r="43" spans="1:8" x14ac:dyDescent="0.3">
      <c r="A43" s="226" t="str">
        <f>TechSheet!O56</f>
        <v/>
      </c>
      <c r="B43" s="281"/>
      <c r="C43" s="281"/>
      <c r="D43" s="281"/>
      <c r="E43" s="282"/>
      <c r="F43" s="97" t="str">
        <f>TechSheet!Z56</f>
        <v>Ожидается муниципалитет!</v>
      </c>
    </row>
    <row r="44" spans="1:8" x14ac:dyDescent="0.3">
      <c r="A44" s="227" t="str">
        <f>TechSheet!O57</f>
        <v/>
      </c>
      <c r="B44" s="283"/>
      <c r="C44" s="283"/>
      <c r="D44" s="283"/>
      <c r="E44" s="284"/>
      <c r="F44" s="98" t="str">
        <f>TechSheet!Z57</f>
        <v>Ожидается населенный пункт!</v>
      </c>
    </row>
    <row r="45" spans="1:8" x14ac:dyDescent="0.3">
      <c r="A45" s="227" t="str">
        <f>TechSheet!O58</f>
        <v/>
      </c>
      <c r="B45" s="283"/>
      <c r="C45" s="283"/>
      <c r="D45" s="283"/>
      <c r="E45" s="285"/>
      <c r="F45" s="98" t="str">
        <f>TechSheet!Z58</f>
        <v>Ожидается мероприятие!</v>
      </c>
    </row>
    <row r="46" spans="1:8" x14ac:dyDescent="0.3">
      <c r="A46" s="227" t="str">
        <f>TechSheet!O59</f>
        <v/>
      </c>
      <c r="B46" s="283"/>
      <c r="C46" s="283"/>
      <c r="D46" s="283"/>
      <c r="E46" s="285"/>
      <c r="F46" s="98" t="str">
        <f>TechSheet!Z59</f>
        <v/>
      </c>
    </row>
    <row r="47" spans="1:8" x14ac:dyDescent="0.3">
      <c r="A47" s="227" t="str">
        <f>TechSheet!O60</f>
        <v/>
      </c>
      <c r="B47" s="283"/>
      <c r="C47" s="283"/>
      <c r="D47" s="283"/>
      <c r="E47" s="285"/>
      <c r="F47" s="98" t="str">
        <f>TechSheet!Z60</f>
        <v/>
      </c>
    </row>
    <row r="48" spans="1:8" x14ac:dyDescent="0.3">
      <c r="A48" s="227" t="str">
        <f>TechSheet!O61</f>
        <v/>
      </c>
      <c r="B48" s="283"/>
      <c r="C48" s="283"/>
      <c r="D48" s="283"/>
      <c r="E48" s="285"/>
      <c r="F48" s="98" t="str">
        <f>TechSheet!Z61</f>
        <v/>
      </c>
    </row>
    <row r="49" spans="1:6" x14ac:dyDescent="0.3">
      <c r="A49" s="227" t="str">
        <f>TechSheet!O62</f>
        <v/>
      </c>
      <c r="B49" s="283"/>
      <c r="C49" s="283"/>
      <c r="D49" s="283"/>
      <c r="E49" s="285"/>
      <c r="F49" s="98" t="str">
        <f>TechSheet!Z62</f>
        <v/>
      </c>
    </row>
    <row r="50" spans="1:6" x14ac:dyDescent="0.3">
      <c r="A50" s="227" t="str">
        <f>TechSheet!O63</f>
        <v/>
      </c>
      <c r="B50" s="283"/>
      <c r="C50" s="283"/>
      <c r="D50" s="283"/>
      <c r="E50" s="285"/>
      <c r="F50" s="98" t="str">
        <f>TechSheet!Z63</f>
        <v/>
      </c>
    </row>
    <row r="51" spans="1:6" x14ac:dyDescent="0.3">
      <c r="A51" s="227" t="str">
        <f>TechSheet!O64</f>
        <v/>
      </c>
      <c r="B51" s="283"/>
      <c r="C51" s="283"/>
      <c r="D51" s="283"/>
      <c r="E51" s="285"/>
      <c r="F51" s="98" t="str">
        <f>TechSheet!Z64</f>
        <v/>
      </c>
    </row>
    <row r="52" spans="1:6" x14ac:dyDescent="0.3">
      <c r="A52" s="227" t="str">
        <f>TechSheet!O65</f>
        <v/>
      </c>
      <c r="B52" s="283"/>
      <c r="C52" s="283"/>
      <c r="D52" s="283"/>
      <c r="E52" s="285"/>
      <c r="F52" s="98" t="str">
        <f>TechSheet!Z65</f>
        <v/>
      </c>
    </row>
    <row r="53" spans="1:6" x14ac:dyDescent="0.3">
      <c r="A53" s="227" t="str">
        <f>TechSheet!O66</f>
        <v/>
      </c>
      <c r="B53" s="283"/>
      <c r="C53" s="283"/>
      <c r="D53" s="283"/>
      <c r="E53" s="285"/>
      <c r="F53" s="98" t="str">
        <f>TechSheet!Z66</f>
        <v/>
      </c>
    </row>
    <row r="54" spans="1:6" x14ac:dyDescent="0.3">
      <c r="A54" s="227" t="str">
        <f>TechSheet!O67</f>
        <v/>
      </c>
      <c r="B54" s="283"/>
      <c r="C54" s="283"/>
      <c r="D54" s="283"/>
      <c r="E54" s="285"/>
      <c r="F54" s="98" t="str">
        <f>TechSheet!Z67</f>
        <v/>
      </c>
    </row>
    <row r="55" spans="1:6" x14ac:dyDescent="0.3">
      <c r="A55" s="227" t="str">
        <f>TechSheet!O68</f>
        <v/>
      </c>
      <c r="B55" s="283"/>
      <c r="C55" s="283"/>
      <c r="D55" s="283"/>
      <c r="E55" s="285"/>
      <c r="F55" s="98" t="str">
        <f>TechSheet!Z68</f>
        <v/>
      </c>
    </row>
    <row r="56" spans="1:6" x14ac:dyDescent="0.3">
      <c r="A56" s="227" t="str">
        <f>TechSheet!O69</f>
        <v/>
      </c>
      <c r="B56" s="283"/>
      <c r="C56" s="283"/>
      <c r="D56" s="283"/>
      <c r="E56" s="285"/>
      <c r="F56" s="98" t="str">
        <f>TechSheet!Z69</f>
        <v/>
      </c>
    </row>
    <row r="57" spans="1:6" x14ac:dyDescent="0.3">
      <c r="A57" s="227" t="str">
        <f>TechSheet!O70</f>
        <v/>
      </c>
      <c r="B57" s="283"/>
      <c r="C57" s="283"/>
      <c r="D57" s="283"/>
      <c r="E57" s="285"/>
      <c r="F57" s="98" t="str">
        <f>TechSheet!Z70</f>
        <v/>
      </c>
    </row>
    <row r="58" spans="1:6" x14ac:dyDescent="0.3">
      <c r="A58" s="227" t="str">
        <f>TechSheet!O71</f>
        <v/>
      </c>
      <c r="B58" s="283"/>
      <c r="C58" s="283"/>
      <c r="D58" s="283"/>
      <c r="E58" s="285"/>
      <c r="F58" s="98" t="str">
        <f>TechSheet!Z71</f>
        <v/>
      </c>
    </row>
    <row r="59" spans="1:6" x14ac:dyDescent="0.3">
      <c r="A59" s="227" t="str">
        <f>TechSheet!O72</f>
        <v/>
      </c>
      <c r="B59" s="283"/>
      <c r="C59" s="283"/>
      <c r="D59" s="283"/>
      <c r="E59" s="285"/>
      <c r="F59" s="98" t="str">
        <f>TechSheet!Z72</f>
        <v/>
      </c>
    </row>
    <row r="60" spans="1:6" x14ac:dyDescent="0.3">
      <c r="A60" s="227" t="str">
        <f>TechSheet!O73</f>
        <v/>
      </c>
      <c r="B60" s="283"/>
      <c r="C60" s="283"/>
      <c r="D60" s="283"/>
      <c r="E60" s="285"/>
      <c r="F60" s="98" t="str">
        <f>TechSheet!Z73</f>
        <v/>
      </c>
    </row>
    <row r="61" spans="1:6" x14ac:dyDescent="0.3">
      <c r="A61" s="227" t="str">
        <f>TechSheet!O74</f>
        <v/>
      </c>
      <c r="B61" s="283"/>
      <c r="C61" s="283"/>
      <c r="D61" s="283"/>
      <c r="E61" s="285"/>
      <c r="F61" s="98" t="str">
        <f>TechSheet!Z74</f>
        <v/>
      </c>
    </row>
    <row r="62" spans="1:6" x14ac:dyDescent="0.3">
      <c r="A62" s="228" t="str">
        <f>TechSheet!O75</f>
        <v/>
      </c>
      <c r="B62" s="286"/>
      <c r="C62" s="286"/>
      <c r="D62" s="286"/>
      <c r="E62" s="287"/>
      <c r="F62" s="98" t="str">
        <f>TechSheet!Z75</f>
        <v/>
      </c>
    </row>
    <row r="63" spans="1:6" x14ac:dyDescent="0.3">
      <c r="A63" s="228" t="str">
        <f>TechSheet!O76</f>
        <v/>
      </c>
      <c r="B63" s="286"/>
      <c r="C63" s="286"/>
      <c r="D63" s="286"/>
      <c r="E63" s="287"/>
      <c r="F63" s="98" t="str">
        <f>TechSheet!Z76</f>
        <v/>
      </c>
    </row>
    <row r="64" spans="1:6" x14ac:dyDescent="0.3">
      <c r="A64" s="228" t="str">
        <f>TechSheet!O77</f>
        <v/>
      </c>
      <c r="B64" s="286"/>
      <c r="C64" s="286"/>
      <c r="D64" s="286"/>
      <c r="E64" s="287"/>
      <c r="F64" s="98" t="str">
        <f>TechSheet!Z77</f>
        <v/>
      </c>
    </row>
    <row r="65" spans="1:6" x14ac:dyDescent="0.3">
      <c r="A65" s="228" t="str">
        <f>TechSheet!O78</f>
        <v/>
      </c>
      <c r="B65" s="286"/>
      <c r="C65" s="286"/>
      <c r="D65" s="286"/>
      <c r="E65" s="287"/>
      <c r="F65" s="98" t="str">
        <f>TechSheet!Z78</f>
        <v/>
      </c>
    </row>
    <row r="66" spans="1:6" x14ac:dyDescent="0.3">
      <c r="A66" s="228" t="str">
        <f>TechSheet!O79</f>
        <v/>
      </c>
      <c r="B66" s="286"/>
      <c r="C66" s="286"/>
      <c r="D66" s="286"/>
      <c r="E66" s="287"/>
      <c r="F66" s="98" t="str">
        <f>TechSheet!Z79</f>
        <v/>
      </c>
    </row>
    <row r="67" spans="1:6" x14ac:dyDescent="0.3">
      <c r="A67" s="228" t="str">
        <f>TechSheet!O80</f>
        <v/>
      </c>
      <c r="B67" s="286"/>
      <c r="C67" s="286"/>
      <c r="D67" s="286"/>
      <c r="E67" s="287"/>
      <c r="F67" s="98" t="str">
        <f>TechSheet!Z80</f>
        <v/>
      </c>
    </row>
    <row r="68" spans="1:6" x14ac:dyDescent="0.3">
      <c r="A68" s="228" t="str">
        <f>TechSheet!O81</f>
        <v/>
      </c>
      <c r="B68" s="286"/>
      <c r="C68" s="286"/>
      <c r="D68" s="286"/>
      <c r="E68" s="287"/>
      <c r="F68" s="98" t="str">
        <f>TechSheet!Z81</f>
        <v/>
      </c>
    </row>
    <row r="69" spans="1:6" x14ac:dyDescent="0.3">
      <c r="A69" s="228" t="str">
        <f>TechSheet!O82</f>
        <v/>
      </c>
      <c r="B69" s="286"/>
      <c r="C69" s="286"/>
      <c r="D69" s="286"/>
      <c r="E69" s="287"/>
      <c r="F69" s="98" t="str">
        <f>TechSheet!Z82</f>
        <v/>
      </c>
    </row>
    <row r="70" spans="1:6" x14ac:dyDescent="0.3">
      <c r="A70" s="228" t="str">
        <f>TechSheet!O83</f>
        <v/>
      </c>
      <c r="B70" s="286"/>
      <c r="C70" s="286"/>
      <c r="D70" s="286"/>
      <c r="E70" s="287"/>
      <c r="F70" s="98" t="str">
        <f>TechSheet!Z83</f>
        <v/>
      </c>
    </row>
    <row r="71" spans="1:6" x14ac:dyDescent="0.3">
      <c r="A71" s="228" t="str">
        <f>TechSheet!O84</f>
        <v/>
      </c>
      <c r="B71" s="286"/>
      <c r="C71" s="286"/>
      <c r="D71" s="286"/>
      <c r="E71" s="287"/>
      <c r="F71" s="98" t="str">
        <f>TechSheet!Z84</f>
        <v/>
      </c>
    </row>
    <row r="72" spans="1:6" x14ac:dyDescent="0.3">
      <c r="A72" s="228" t="str">
        <f>TechSheet!O85</f>
        <v/>
      </c>
      <c r="B72" s="286"/>
      <c r="C72" s="286"/>
      <c r="D72" s="286"/>
      <c r="E72" s="287"/>
      <c r="F72" s="98" t="str">
        <f>TechSheet!Z85</f>
        <v/>
      </c>
    </row>
    <row r="73" spans="1:6" x14ac:dyDescent="0.3">
      <c r="A73" s="228" t="str">
        <f>TechSheet!O86</f>
        <v/>
      </c>
      <c r="B73" s="286"/>
      <c r="C73" s="286"/>
      <c r="D73" s="286"/>
      <c r="E73" s="287"/>
      <c r="F73" s="98" t="str">
        <f>TechSheet!Z86</f>
        <v/>
      </c>
    </row>
    <row r="74" spans="1:6" x14ac:dyDescent="0.3">
      <c r="A74" s="228" t="str">
        <f>TechSheet!O87</f>
        <v/>
      </c>
      <c r="B74" s="286"/>
      <c r="C74" s="286"/>
      <c r="D74" s="286"/>
      <c r="E74" s="287"/>
      <c r="F74" s="98" t="str">
        <f>TechSheet!Z87</f>
        <v/>
      </c>
    </row>
    <row r="75" spans="1:6" x14ac:dyDescent="0.3">
      <c r="A75" s="228" t="str">
        <f>TechSheet!O88</f>
        <v/>
      </c>
      <c r="B75" s="286"/>
      <c r="C75" s="286"/>
      <c r="D75" s="286"/>
      <c r="E75" s="287"/>
      <c r="F75" s="98" t="str">
        <f>TechSheet!Z88</f>
        <v/>
      </c>
    </row>
    <row r="76" spans="1:6" x14ac:dyDescent="0.3">
      <c r="A76" s="228" t="str">
        <f>TechSheet!O89</f>
        <v/>
      </c>
      <c r="B76" s="286"/>
      <c r="C76" s="286"/>
      <c r="D76" s="286"/>
      <c r="E76" s="287"/>
      <c r="F76" s="98" t="str">
        <f>TechSheet!Z89</f>
        <v/>
      </c>
    </row>
    <row r="77" spans="1:6" x14ac:dyDescent="0.3">
      <c r="A77" s="228" t="str">
        <f>TechSheet!O90</f>
        <v/>
      </c>
      <c r="B77" s="286"/>
      <c r="C77" s="286"/>
      <c r="D77" s="286"/>
      <c r="E77" s="287"/>
      <c r="F77" s="98" t="str">
        <f>TechSheet!Z90</f>
        <v/>
      </c>
    </row>
    <row r="78" spans="1:6" x14ac:dyDescent="0.3">
      <c r="A78" s="228" t="str">
        <f>TechSheet!O91</f>
        <v/>
      </c>
      <c r="B78" s="286"/>
      <c r="C78" s="286"/>
      <c r="D78" s="286"/>
      <c r="E78" s="287"/>
      <c r="F78" s="98" t="str">
        <f>TechSheet!Z91</f>
        <v/>
      </c>
    </row>
    <row r="79" spans="1:6" x14ac:dyDescent="0.3">
      <c r="A79" s="228" t="str">
        <f>TechSheet!O92</f>
        <v/>
      </c>
      <c r="B79" s="286"/>
      <c r="C79" s="286"/>
      <c r="D79" s="286"/>
      <c r="E79" s="287"/>
      <c r="F79" s="98" t="str">
        <f>TechSheet!Z92</f>
        <v/>
      </c>
    </row>
    <row r="80" spans="1:6" x14ac:dyDescent="0.3">
      <c r="A80" s="228" t="str">
        <f>TechSheet!O93</f>
        <v/>
      </c>
      <c r="B80" s="286"/>
      <c r="C80" s="286"/>
      <c r="D80" s="286"/>
      <c r="E80" s="287"/>
      <c r="F80" s="98" t="str">
        <f>TechSheet!Z93</f>
        <v/>
      </c>
    </row>
    <row r="81" spans="1:7" x14ac:dyDescent="0.3">
      <c r="A81" s="228" t="str">
        <f>TechSheet!O94</f>
        <v/>
      </c>
      <c r="B81" s="286"/>
      <c r="C81" s="286"/>
      <c r="D81" s="286"/>
      <c r="E81" s="287"/>
      <c r="F81" s="98" t="str">
        <f>TechSheet!Z94</f>
        <v/>
      </c>
    </row>
    <row r="82" spans="1:7" x14ac:dyDescent="0.3">
      <c r="A82" s="228" t="str">
        <f>TechSheet!O95</f>
        <v/>
      </c>
      <c r="B82" s="286"/>
      <c r="C82" s="286"/>
      <c r="D82" s="286"/>
      <c r="E82" s="287"/>
      <c r="F82" s="98" t="str">
        <f>TechSheet!Z95</f>
        <v/>
      </c>
    </row>
    <row r="83" spans="1:7" x14ac:dyDescent="0.3">
      <c r="A83" s="228" t="str">
        <f>TechSheet!O96</f>
        <v/>
      </c>
      <c r="B83" s="286"/>
      <c r="C83" s="286"/>
      <c r="D83" s="286"/>
      <c r="E83" s="287"/>
      <c r="F83" s="98" t="str">
        <f>TechSheet!Z96</f>
        <v/>
      </c>
    </row>
    <row r="84" spans="1:7" x14ac:dyDescent="0.3">
      <c r="A84" s="228" t="str">
        <f>TechSheet!O97</f>
        <v/>
      </c>
      <c r="B84" s="286"/>
      <c r="C84" s="286"/>
      <c r="D84" s="286"/>
      <c r="E84" s="287"/>
      <c r="F84" s="98" t="str">
        <f>TechSheet!Z97</f>
        <v/>
      </c>
    </row>
    <row r="85" spans="1:7" x14ac:dyDescent="0.3">
      <c r="A85" s="228" t="str">
        <f>TechSheet!O98</f>
        <v/>
      </c>
      <c r="B85" s="286"/>
      <c r="C85" s="286"/>
      <c r="D85" s="286"/>
      <c r="E85" s="287"/>
      <c r="F85" s="98" t="str">
        <f>TechSheet!Z98</f>
        <v/>
      </c>
    </row>
    <row r="86" spans="1:7" x14ac:dyDescent="0.3">
      <c r="A86" s="228" t="str">
        <f>TechSheet!O99</f>
        <v/>
      </c>
      <c r="B86" s="286"/>
      <c r="C86" s="286"/>
      <c r="D86" s="286"/>
      <c r="E86" s="287"/>
      <c r="F86" s="98" t="str">
        <f>TechSheet!Z99</f>
        <v/>
      </c>
    </row>
    <row r="87" spans="1:7" x14ac:dyDescent="0.3">
      <c r="A87" s="228" t="str">
        <f>TechSheet!O100</f>
        <v/>
      </c>
      <c r="B87" s="286"/>
      <c r="C87" s="286"/>
      <c r="D87" s="286"/>
      <c r="E87" s="287"/>
      <c r="F87" s="98" t="str">
        <f>TechSheet!Z100</f>
        <v/>
      </c>
    </row>
    <row r="88" spans="1:7" x14ac:dyDescent="0.3">
      <c r="A88" s="228" t="str">
        <f>TechSheet!O101</f>
        <v/>
      </c>
      <c r="B88" s="286"/>
      <c r="C88" s="286"/>
      <c r="D88" s="286"/>
      <c r="E88" s="287"/>
      <c r="F88" s="98" t="str">
        <f>TechSheet!Z101</f>
        <v/>
      </c>
    </row>
    <row r="89" spans="1:7" x14ac:dyDescent="0.3">
      <c r="A89" s="228" t="str">
        <f>TechSheet!O102</f>
        <v/>
      </c>
      <c r="B89" s="286"/>
      <c r="C89" s="286"/>
      <c r="D89" s="286"/>
      <c r="E89" s="287"/>
      <c r="F89" s="98" t="str">
        <f>TechSheet!Z102</f>
        <v/>
      </c>
    </row>
    <row r="90" spans="1:7" x14ac:dyDescent="0.3">
      <c r="A90" s="228" t="str">
        <f>TechSheet!O103</f>
        <v/>
      </c>
      <c r="B90" s="286"/>
      <c r="C90" s="286"/>
      <c r="D90" s="286"/>
      <c r="E90" s="287"/>
      <c r="F90" s="98" t="str">
        <f>TechSheet!Z103</f>
        <v/>
      </c>
    </row>
    <row r="91" spans="1:7" x14ac:dyDescent="0.3">
      <c r="A91" s="228" t="str">
        <f>TechSheet!O104</f>
        <v/>
      </c>
      <c r="B91" s="286"/>
      <c r="C91" s="286"/>
      <c r="D91" s="286"/>
      <c r="E91" s="287"/>
      <c r="F91" s="98" t="str">
        <f>TechSheet!Z104</f>
        <v/>
      </c>
    </row>
    <row r="92" spans="1:7" x14ac:dyDescent="0.3">
      <c r="A92" s="228" t="str">
        <f>TechSheet!O105</f>
        <v/>
      </c>
      <c r="B92" s="286"/>
      <c r="C92" s="286"/>
      <c r="D92" s="286"/>
      <c r="E92" s="287"/>
      <c r="F92" s="99" t="str">
        <f>TechSheet!Z105</f>
        <v/>
      </c>
    </row>
    <row r="93" spans="1:7" ht="48.75" customHeight="1" x14ac:dyDescent="0.3">
      <c r="A93" s="237" t="s">
        <v>95</v>
      </c>
      <c r="B93" s="237"/>
      <c r="C93" s="237"/>
      <c r="D93" s="237"/>
      <c r="E93" s="237"/>
      <c r="F93" s="58"/>
      <c r="G93" s="58"/>
    </row>
    <row r="94" spans="1:7" ht="45.75" customHeight="1" x14ac:dyDescent="0.3">
      <c r="A94" s="234" t="s">
        <v>106</v>
      </c>
      <c r="B94" s="234"/>
      <c r="C94" s="234"/>
      <c r="D94" s="234"/>
      <c r="E94" s="234"/>
      <c r="F94" s="58"/>
      <c r="G94" s="58"/>
    </row>
    <row r="95" spans="1:7" ht="72.75" customHeight="1" x14ac:dyDescent="0.3">
      <c r="A95" s="234" t="s">
        <v>458</v>
      </c>
      <c r="B95" s="234"/>
      <c r="C95" s="234"/>
      <c r="D95" s="234"/>
      <c r="E95" s="234"/>
      <c r="F95" s="58"/>
      <c r="G95" s="58"/>
    </row>
  </sheetData>
  <sheetProtection password="CAB2" sheet="1" objects="1" scenarios="1" formatColumns="0" formatRows="0" selectLockedCells="1"/>
  <mergeCells count="9">
    <mergeCell ref="A95:E95"/>
    <mergeCell ref="A31:E31"/>
    <mergeCell ref="B25:E25"/>
    <mergeCell ref="A36:E36"/>
    <mergeCell ref="A23:E23"/>
    <mergeCell ref="A32:E32"/>
    <mergeCell ref="A93:E93"/>
    <mergeCell ref="A34:E34"/>
    <mergeCell ref="A94:E94"/>
  </mergeCells>
  <phoneticPr fontId="7" type="noConversion"/>
  <dataValidations count="2">
    <dataValidation type="list" allowBlank="1" showInputMessage="1" showErrorMessage="1" sqref="B25">
      <formula1>СубъектыРФ</formula1>
    </dataValidation>
    <dataValidation type="textLength" operator="equal" allowBlank="1" showErrorMessage="1" errorTitle="Код ОТКМО" error="Введите 11-ти значный код" promptTitle="Код ОКТМО" prompt="Введите 11-ти значный код" sqref="E43:E92">
      <formula1>11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9" scale="61" fitToHeight="1000" orientation="portrait" r:id="rId1"/>
  <headerFooter>
    <oddFooter>&amp;L&amp;"Times New Roman,обычный"&amp;12&amp;A&amp;R&amp;"Times New Roman,обычный"&amp;12&amp;P из &amp;N</oddFooter>
  </headerFooter>
  <colBreaks count="2" manualBreakCount="2">
    <brk id="3" max="1048575" man="1"/>
    <brk id="4" max="1048575" man="1"/>
  </colBreaks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2:W59"/>
  <sheetViews>
    <sheetView showGridLines="0" view="pageBreakPreview" zoomScale="60" zoomScaleNormal="50" workbookViewId="0">
      <pane xSplit="1" ySplit="5" topLeftCell="B18" activePane="bottomRight" state="frozen"/>
      <selection activeCell="E53" sqref="E53"/>
      <selection pane="topRight" activeCell="E53" sqref="E53"/>
      <selection pane="bottomLeft" activeCell="E53" sqref="E53"/>
      <selection pane="bottomRight" activeCell="S59" sqref="S59"/>
    </sheetView>
  </sheetViews>
  <sheetFormatPr defaultRowHeight="18.75" x14ac:dyDescent="0.3"/>
  <cols>
    <col min="1" max="1" width="7.28515625" style="2" customWidth="1"/>
    <col min="2" max="2" width="38.5703125" style="2" customWidth="1"/>
    <col min="3" max="3" width="15.42578125" style="2" customWidth="1"/>
    <col min="4" max="4" width="21.5703125" style="2" customWidth="1"/>
    <col min="5" max="5" width="31.28515625" style="2" bestFit="1" customWidth="1"/>
    <col min="6" max="6" width="25.42578125" style="2" customWidth="1"/>
    <col min="7" max="7" width="22.28515625" style="2" customWidth="1"/>
    <col min="8" max="8" width="20.140625" style="2" customWidth="1"/>
    <col min="9" max="9" width="20.5703125" style="2" customWidth="1"/>
    <col min="10" max="19" width="20.140625" style="2" customWidth="1"/>
    <col min="20" max="22" width="23.42578125" style="2" customWidth="1"/>
    <col min="23" max="23" width="9.140625" style="37"/>
    <col min="24" max="16384" width="9.140625" style="2"/>
  </cols>
  <sheetData>
    <row r="2" spans="1:23" x14ac:dyDescent="0.3">
      <c r="A2" s="38" t="s">
        <v>384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"/>
    </row>
    <row r="3" spans="1:23" ht="19.5" thickBot="1" x14ac:dyDescent="0.3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23" ht="121.5" customHeight="1" x14ac:dyDescent="0.3">
      <c r="A4" s="178" t="s">
        <v>8</v>
      </c>
      <c r="B4" s="184" t="s">
        <v>115</v>
      </c>
      <c r="C4" s="185" t="s">
        <v>241</v>
      </c>
      <c r="D4" s="197" t="s">
        <v>426</v>
      </c>
      <c r="E4" s="178" t="s">
        <v>425</v>
      </c>
      <c r="F4" s="184" t="s">
        <v>420</v>
      </c>
      <c r="G4" s="184" t="s">
        <v>422</v>
      </c>
      <c r="H4" s="184" t="s">
        <v>423</v>
      </c>
      <c r="I4" s="185" t="s">
        <v>424</v>
      </c>
      <c r="J4" s="178" t="s">
        <v>427</v>
      </c>
      <c r="K4" s="184" t="s">
        <v>421</v>
      </c>
      <c r="L4" s="184" t="s">
        <v>428</v>
      </c>
      <c r="M4" s="184" t="s">
        <v>429</v>
      </c>
      <c r="N4" s="185" t="s">
        <v>430</v>
      </c>
      <c r="O4" s="178" t="s">
        <v>431</v>
      </c>
      <c r="P4" s="184" t="s">
        <v>432</v>
      </c>
      <c r="Q4" s="184" t="s">
        <v>433</v>
      </c>
      <c r="R4" s="184" t="s">
        <v>434</v>
      </c>
      <c r="S4" s="185" t="s">
        <v>435</v>
      </c>
      <c r="T4" s="351" t="s">
        <v>436</v>
      </c>
      <c r="U4" s="187" t="s">
        <v>437</v>
      </c>
      <c r="V4" s="188" t="s">
        <v>438</v>
      </c>
      <c r="W4" s="72"/>
    </row>
    <row r="5" spans="1:23" ht="19.5" thickBot="1" x14ac:dyDescent="0.35">
      <c r="A5" s="194">
        <v>1</v>
      </c>
      <c r="B5" s="195">
        <v>2</v>
      </c>
      <c r="C5" s="196">
        <v>3</v>
      </c>
      <c r="D5" s="198">
        <v>4</v>
      </c>
      <c r="E5" s="194">
        <v>5</v>
      </c>
      <c r="F5" s="195">
        <v>6</v>
      </c>
      <c r="G5" s="195">
        <v>7</v>
      </c>
      <c r="H5" s="195">
        <v>8</v>
      </c>
      <c r="I5" s="196">
        <v>9</v>
      </c>
      <c r="J5" s="194">
        <v>10</v>
      </c>
      <c r="K5" s="195">
        <v>11</v>
      </c>
      <c r="L5" s="195">
        <v>12</v>
      </c>
      <c r="M5" s="195">
        <v>13</v>
      </c>
      <c r="N5" s="196">
        <v>14</v>
      </c>
      <c r="O5" s="194">
        <v>15</v>
      </c>
      <c r="P5" s="195">
        <v>16</v>
      </c>
      <c r="Q5" s="195">
        <v>17</v>
      </c>
      <c r="R5" s="195">
        <v>18</v>
      </c>
      <c r="S5" s="196">
        <v>19</v>
      </c>
      <c r="T5" s="352">
        <v>20</v>
      </c>
      <c r="U5" s="32">
        <v>21</v>
      </c>
      <c r="V5" s="33">
        <v>22</v>
      </c>
    </row>
    <row r="6" spans="1:23" x14ac:dyDescent="0.3">
      <c r="A6" s="329" t="str">
        <f t="array" ref="A6:A35">НомерацияМероприятий_п2</f>
        <v/>
      </c>
      <c r="B6" s="318" t="str">
        <f t="array" ref="B6:B35">Мероприятия_п2</f>
        <v/>
      </c>
      <c r="C6" s="380"/>
      <c r="D6" s="345">
        <f>IF(B6&lt;&gt;0,E6+J6+O6,"")</f>
        <v>0</v>
      </c>
      <c r="E6" s="368"/>
      <c r="F6" s="347" t="e">
        <f t="shared" ref="F6:F35" si="0">IF(B6&lt;&gt;0,(E6-H6-I6)*УровеньСофинансированияСубъектаРФ,"")</f>
        <v>#N/A</v>
      </c>
      <c r="G6" s="348" t="e">
        <f>IF(B6&lt;&gt;0,E6-F6-H6-I6,"")</f>
        <v>#N/A</v>
      </c>
      <c r="H6" s="371"/>
      <c r="I6" s="372"/>
      <c r="J6" s="373"/>
      <c r="K6" s="347" t="e">
        <f t="shared" ref="K6:K35" si="1">IF(B6&lt;&gt;0,(J6-M6-N6)*УровеньСофинансированияСубъектаРФ,"")</f>
        <v>#N/A</v>
      </c>
      <c r="L6" s="348" t="e">
        <f>IF(B6&lt;&gt;0,J6-K6-M6-N6,"")</f>
        <v>#N/A</v>
      </c>
      <c r="M6" s="371"/>
      <c r="N6" s="372"/>
      <c r="O6" s="373"/>
      <c r="P6" s="347" t="e">
        <f t="shared" ref="P6:P35" si="2">IF(B6&lt;&gt;0,(O6-R6-S6)*УровеньСофинансированияСубъектаРФ,"")</f>
        <v>#N/A</v>
      </c>
      <c r="Q6" s="348" t="e">
        <f>IF(B6&lt;&gt;0,O6-P6-R6-S6,"")</f>
        <v>#N/A</v>
      </c>
      <c r="R6" s="371"/>
      <c r="S6" s="372"/>
      <c r="T6" s="353" t="e">
        <f>IF(B6&lt;&gt;0,IF(F6=0,"",F6/(F6+G6)*100),"")</f>
        <v>#N/A</v>
      </c>
      <c r="U6" s="347" t="e">
        <f>IF(B6&lt;&gt;0,IF(K6=0,"",K6/(K6+L6)*100),"")</f>
        <v>#N/A</v>
      </c>
      <c r="V6" s="354" t="e">
        <f>IF(B6&lt;&gt;0,IF(P6=0,"",P6/(P6+Q6)*100),"")</f>
        <v>#N/A</v>
      </c>
      <c r="W6" s="73" t="str">
        <f>IF(D6&lt;&gt;'6'!I6,"ОБЩИЙ ОБЪЕМ ФИНАНСИРОВАНИЯ ПО МЕРОПРИЯТИЮ НЕ СООТВЕТСТВУЕТ СМЕТНОЙ СТОИМОСТИ В ПУНКТЕ 6","")</f>
        <v/>
      </c>
    </row>
    <row r="7" spans="1:23" x14ac:dyDescent="0.3">
      <c r="A7" s="335" t="str">
        <v/>
      </c>
      <c r="B7" s="16" t="str">
        <v/>
      </c>
      <c r="C7" s="299"/>
      <c r="D7" s="346">
        <f t="shared" ref="D7:D35" si="3">IF(B7&lt;&gt;0,E7+J7+O7,"")</f>
        <v>0</v>
      </c>
      <c r="E7" s="369"/>
      <c r="F7" s="349" t="e">
        <f t="shared" si="0"/>
        <v>#N/A</v>
      </c>
      <c r="G7" s="350" t="e">
        <f t="shared" ref="G7:G35" si="4">IF(B7&lt;&gt;0,E7-F7-H7-I7,"")</f>
        <v>#N/A</v>
      </c>
      <c r="H7" s="374"/>
      <c r="I7" s="375"/>
      <c r="J7" s="376"/>
      <c r="K7" s="349" t="e">
        <f t="shared" si="1"/>
        <v>#N/A</v>
      </c>
      <c r="L7" s="350" t="e">
        <f t="shared" ref="L7:L35" si="5">IF(B7&lt;&gt;0,J7-K7-M7-N7,"")</f>
        <v>#N/A</v>
      </c>
      <c r="M7" s="374"/>
      <c r="N7" s="375"/>
      <c r="O7" s="376"/>
      <c r="P7" s="349" t="e">
        <f t="shared" si="2"/>
        <v>#N/A</v>
      </c>
      <c r="Q7" s="350" t="e">
        <f t="shared" ref="Q7:Q35" si="6">IF(B7&lt;&gt;0,O7-P7-R7-S7,"")</f>
        <v>#N/A</v>
      </c>
      <c r="R7" s="374"/>
      <c r="S7" s="375"/>
      <c r="T7" s="355" t="e">
        <f t="shared" ref="T7:T19" si="7">IF(B7&lt;&gt;0,IF(F7=0,"",F7/(F7+G7)*100),"")</f>
        <v>#N/A</v>
      </c>
      <c r="U7" s="349" t="e">
        <f t="shared" ref="U7:U19" si="8">IF(B7&lt;&gt;0,IF(K7=0,"",K7/(K7+L7)*100),"")</f>
        <v>#N/A</v>
      </c>
      <c r="V7" s="356" t="e">
        <f t="shared" ref="V7:V19" si="9">IF(B7&lt;&gt;0,IF(P7=0,"",P7/(P7+Q7)*100),"")</f>
        <v>#N/A</v>
      </c>
      <c r="W7" s="73" t="str">
        <f>IF(D7&lt;&gt;'6'!I7,"ОБЩИЙ ОБЪЕМ ФИНАНСИРОВАНИЯ ПО МЕРОПРИЯТИЮ НЕ СООТВЕТСТВУЕТ СМЕТНОЙ СТОИМОСТИ В ПУНКТЕ 6","")</f>
        <v/>
      </c>
    </row>
    <row r="8" spans="1:23" x14ac:dyDescent="0.3">
      <c r="A8" s="331" t="str">
        <v/>
      </c>
      <c r="B8" s="16" t="str">
        <v/>
      </c>
      <c r="C8" s="299"/>
      <c r="D8" s="346">
        <f t="shared" si="3"/>
        <v>0</v>
      </c>
      <c r="E8" s="369"/>
      <c r="F8" s="349" t="e">
        <f t="shared" si="0"/>
        <v>#N/A</v>
      </c>
      <c r="G8" s="350" t="e">
        <f t="shared" si="4"/>
        <v>#N/A</v>
      </c>
      <c r="H8" s="374"/>
      <c r="I8" s="375"/>
      <c r="J8" s="376"/>
      <c r="K8" s="349" t="e">
        <f t="shared" si="1"/>
        <v>#N/A</v>
      </c>
      <c r="L8" s="350" t="e">
        <f t="shared" si="5"/>
        <v>#N/A</v>
      </c>
      <c r="M8" s="374"/>
      <c r="N8" s="375"/>
      <c r="O8" s="376"/>
      <c r="P8" s="349" t="e">
        <f t="shared" si="2"/>
        <v>#N/A</v>
      </c>
      <c r="Q8" s="350" t="e">
        <f t="shared" si="6"/>
        <v>#N/A</v>
      </c>
      <c r="R8" s="374"/>
      <c r="S8" s="375"/>
      <c r="T8" s="355" t="e">
        <f t="shared" si="7"/>
        <v>#N/A</v>
      </c>
      <c r="U8" s="349" t="e">
        <f t="shared" si="8"/>
        <v>#N/A</v>
      </c>
      <c r="V8" s="356" t="e">
        <f t="shared" si="9"/>
        <v>#N/A</v>
      </c>
      <c r="W8" s="73" t="str">
        <f>IF(D8&lt;&gt;'6'!I8,"ОБЩИЙ ОБЪЕМ ФИНАНСИРОВАНИЯ ПО МЕРОПРИЯТИЮ НЕ СООТВЕТСТВУЕТ СМЕТНОЙ СТОИМОСТИ В ПУНКТЕ 6","")</f>
        <v/>
      </c>
    </row>
    <row r="9" spans="1:23" x14ac:dyDescent="0.3">
      <c r="A9" s="331" t="str">
        <v/>
      </c>
      <c r="B9" s="16" t="str">
        <v/>
      </c>
      <c r="C9" s="299"/>
      <c r="D9" s="346">
        <f t="shared" si="3"/>
        <v>0</v>
      </c>
      <c r="E9" s="369"/>
      <c r="F9" s="349" t="e">
        <f t="shared" si="0"/>
        <v>#N/A</v>
      </c>
      <c r="G9" s="350" t="e">
        <f t="shared" si="4"/>
        <v>#N/A</v>
      </c>
      <c r="H9" s="374"/>
      <c r="I9" s="375"/>
      <c r="J9" s="376"/>
      <c r="K9" s="349" t="e">
        <f t="shared" si="1"/>
        <v>#N/A</v>
      </c>
      <c r="L9" s="350" t="e">
        <f t="shared" si="5"/>
        <v>#N/A</v>
      </c>
      <c r="M9" s="374"/>
      <c r="N9" s="375"/>
      <c r="O9" s="376"/>
      <c r="P9" s="349" t="e">
        <f t="shared" si="2"/>
        <v>#N/A</v>
      </c>
      <c r="Q9" s="350" t="e">
        <f t="shared" si="6"/>
        <v>#N/A</v>
      </c>
      <c r="R9" s="374"/>
      <c r="S9" s="375"/>
      <c r="T9" s="355" t="e">
        <f t="shared" si="7"/>
        <v>#N/A</v>
      </c>
      <c r="U9" s="349" t="e">
        <f t="shared" si="8"/>
        <v>#N/A</v>
      </c>
      <c r="V9" s="356" t="e">
        <f t="shared" si="9"/>
        <v>#N/A</v>
      </c>
      <c r="W9" s="73" t="str">
        <f>IF(D9&lt;&gt;'6'!I9,"ОБЩИЙ ОБЪЕМ ФИНАНСИРОВАНИЯ ПО МЕРОПРИЯТИЮ НЕ СООТВЕТСТВУЕТ СМЕТНОЙ СТОИМОСТИ В ПУНКТЕ 6","")</f>
        <v/>
      </c>
    </row>
    <row r="10" spans="1:23" x14ac:dyDescent="0.3">
      <c r="A10" s="335" t="str">
        <v/>
      </c>
      <c r="B10" s="16" t="str">
        <v/>
      </c>
      <c r="C10" s="299"/>
      <c r="D10" s="346">
        <f t="shared" si="3"/>
        <v>0</v>
      </c>
      <c r="E10" s="369"/>
      <c r="F10" s="349" t="e">
        <f t="shared" si="0"/>
        <v>#N/A</v>
      </c>
      <c r="G10" s="350" t="e">
        <f t="shared" si="4"/>
        <v>#N/A</v>
      </c>
      <c r="H10" s="374"/>
      <c r="I10" s="375"/>
      <c r="J10" s="376"/>
      <c r="K10" s="349" t="e">
        <f t="shared" si="1"/>
        <v>#N/A</v>
      </c>
      <c r="L10" s="350" t="e">
        <f t="shared" si="5"/>
        <v>#N/A</v>
      </c>
      <c r="M10" s="374"/>
      <c r="N10" s="375"/>
      <c r="O10" s="376"/>
      <c r="P10" s="349" t="e">
        <f t="shared" si="2"/>
        <v>#N/A</v>
      </c>
      <c r="Q10" s="350" t="e">
        <f t="shared" si="6"/>
        <v>#N/A</v>
      </c>
      <c r="R10" s="374"/>
      <c r="S10" s="375"/>
      <c r="T10" s="355" t="e">
        <f t="shared" si="7"/>
        <v>#N/A</v>
      </c>
      <c r="U10" s="349" t="e">
        <f t="shared" si="8"/>
        <v>#N/A</v>
      </c>
      <c r="V10" s="356" t="e">
        <f t="shared" si="9"/>
        <v>#N/A</v>
      </c>
      <c r="W10" s="73" t="str">
        <f>IF(D10&lt;&gt;'6'!I10,"ОБЩИЙ ОБЪЕМ ФИНАНСИРОВАНИЯ ПО МЕРОПРИЯТИЮ НЕ СООТВЕТСТВУЕТ СМЕТНОЙ СТОИМОСТИ В ПУНКТЕ 6","")</f>
        <v/>
      </c>
    </row>
    <row r="11" spans="1:23" x14ac:dyDescent="0.3">
      <c r="A11" s="331" t="str">
        <v/>
      </c>
      <c r="B11" s="16" t="str">
        <v/>
      </c>
      <c r="C11" s="299"/>
      <c r="D11" s="346">
        <f t="shared" si="3"/>
        <v>0</v>
      </c>
      <c r="E11" s="369"/>
      <c r="F11" s="349" t="e">
        <f t="shared" si="0"/>
        <v>#N/A</v>
      </c>
      <c r="G11" s="350" t="e">
        <f t="shared" si="4"/>
        <v>#N/A</v>
      </c>
      <c r="H11" s="374"/>
      <c r="I11" s="375"/>
      <c r="J11" s="376"/>
      <c r="K11" s="349" t="e">
        <f t="shared" si="1"/>
        <v>#N/A</v>
      </c>
      <c r="L11" s="350" t="e">
        <f t="shared" si="5"/>
        <v>#N/A</v>
      </c>
      <c r="M11" s="374"/>
      <c r="N11" s="375"/>
      <c r="O11" s="376"/>
      <c r="P11" s="349" t="e">
        <f t="shared" si="2"/>
        <v>#N/A</v>
      </c>
      <c r="Q11" s="350" t="e">
        <f t="shared" si="6"/>
        <v>#N/A</v>
      </c>
      <c r="R11" s="374"/>
      <c r="S11" s="375"/>
      <c r="T11" s="355" t="e">
        <f t="shared" si="7"/>
        <v>#N/A</v>
      </c>
      <c r="U11" s="349" t="e">
        <f t="shared" si="8"/>
        <v>#N/A</v>
      </c>
      <c r="V11" s="356" t="e">
        <f t="shared" si="9"/>
        <v>#N/A</v>
      </c>
      <c r="W11" s="73" t="str">
        <f>IF(D11&lt;&gt;'6'!I11,"ОБЩИЙ ОБЪЕМ ФИНАНСИРОВАНИЯ ПО МЕРОПРИЯТИЮ НЕ СООТВЕТСТВУЕТ СМЕТНОЙ СТОИМОСТИ В ПУНКТЕ 6","")</f>
        <v/>
      </c>
    </row>
    <row r="12" spans="1:23" x14ac:dyDescent="0.3">
      <c r="A12" s="331" t="str">
        <v/>
      </c>
      <c r="B12" s="16" t="str">
        <v/>
      </c>
      <c r="C12" s="299"/>
      <c r="D12" s="346">
        <f t="shared" si="3"/>
        <v>0</v>
      </c>
      <c r="E12" s="369"/>
      <c r="F12" s="349" t="e">
        <f t="shared" si="0"/>
        <v>#N/A</v>
      </c>
      <c r="G12" s="350" t="e">
        <f t="shared" si="4"/>
        <v>#N/A</v>
      </c>
      <c r="H12" s="374"/>
      <c r="I12" s="375"/>
      <c r="J12" s="376"/>
      <c r="K12" s="349" t="e">
        <f t="shared" si="1"/>
        <v>#N/A</v>
      </c>
      <c r="L12" s="350" t="e">
        <f t="shared" si="5"/>
        <v>#N/A</v>
      </c>
      <c r="M12" s="374"/>
      <c r="N12" s="375"/>
      <c r="O12" s="376"/>
      <c r="P12" s="349" t="e">
        <f t="shared" si="2"/>
        <v>#N/A</v>
      </c>
      <c r="Q12" s="350" t="e">
        <f t="shared" si="6"/>
        <v>#N/A</v>
      </c>
      <c r="R12" s="374"/>
      <c r="S12" s="375"/>
      <c r="T12" s="355" t="e">
        <f t="shared" si="7"/>
        <v>#N/A</v>
      </c>
      <c r="U12" s="349" t="e">
        <f t="shared" si="8"/>
        <v>#N/A</v>
      </c>
      <c r="V12" s="356" t="e">
        <f t="shared" si="9"/>
        <v>#N/A</v>
      </c>
      <c r="W12" s="73" t="str">
        <f>IF(D12&lt;&gt;'6'!I12,"ОБЩИЙ ОБЪЕМ ФИНАНСИРОВАНИЯ ПО МЕРОПРИЯТИЮ НЕ СООТВЕТСТВУЕТ СМЕТНОЙ СТОИМОСТИ В ПУНКТЕ 6","")</f>
        <v/>
      </c>
    </row>
    <row r="13" spans="1:23" x14ac:dyDescent="0.3">
      <c r="A13" s="335" t="str">
        <v/>
      </c>
      <c r="B13" s="16" t="str">
        <v/>
      </c>
      <c r="C13" s="299"/>
      <c r="D13" s="346">
        <f t="shared" si="3"/>
        <v>0</v>
      </c>
      <c r="E13" s="369"/>
      <c r="F13" s="349" t="e">
        <f t="shared" si="0"/>
        <v>#N/A</v>
      </c>
      <c r="G13" s="350" t="e">
        <f t="shared" si="4"/>
        <v>#N/A</v>
      </c>
      <c r="H13" s="374"/>
      <c r="I13" s="375"/>
      <c r="J13" s="376"/>
      <c r="K13" s="349" t="e">
        <f t="shared" si="1"/>
        <v>#N/A</v>
      </c>
      <c r="L13" s="350" t="e">
        <f t="shared" si="5"/>
        <v>#N/A</v>
      </c>
      <c r="M13" s="374"/>
      <c r="N13" s="375"/>
      <c r="O13" s="376"/>
      <c r="P13" s="349" t="e">
        <f t="shared" si="2"/>
        <v>#N/A</v>
      </c>
      <c r="Q13" s="350" t="e">
        <f t="shared" si="6"/>
        <v>#N/A</v>
      </c>
      <c r="R13" s="374"/>
      <c r="S13" s="375"/>
      <c r="T13" s="355" t="e">
        <f t="shared" si="7"/>
        <v>#N/A</v>
      </c>
      <c r="U13" s="349" t="e">
        <f t="shared" si="8"/>
        <v>#N/A</v>
      </c>
      <c r="V13" s="356" t="e">
        <f t="shared" si="9"/>
        <v>#N/A</v>
      </c>
      <c r="W13" s="73" t="str">
        <f>IF(D13&lt;&gt;'6'!I13,"ОБЩИЙ ОБЪЕМ ФИНАНСИРОВАНИЯ ПО МЕРОПРИЯТИЮ НЕ СООТВЕТСТВУЕТ СМЕТНОЙ СТОИМОСТИ В ПУНКТЕ 6","")</f>
        <v/>
      </c>
    </row>
    <row r="14" spans="1:23" x14ac:dyDescent="0.3">
      <c r="A14" s="331" t="str">
        <v/>
      </c>
      <c r="B14" s="16" t="str">
        <v/>
      </c>
      <c r="C14" s="299"/>
      <c r="D14" s="346">
        <f t="shared" si="3"/>
        <v>0</v>
      </c>
      <c r="E14" s="369"/>
      <c r="F14" s="349" t="e">
        <f t="shared" si="0"/>
        <v>#N/A</v>
      </c>
      <c r="G14" s="350" t="e">
        <f>IF(B14&lt;&gt;0,E14-F14-H14-I14,"")</f>
        <v>#N/A</v>
      </c>
      <c r="H14" s="374"/>
      <c r="I14" s="375"/>
      <c r="J14" s="376"/>
      <c r="K14" s="349" t="e">
        <f t="shared" si="1"/>
        <v>#N/A</v>
      </c>
      <c r="L14" s="350" t="e">
        <f t="shared" si="5"/>
        <v>#N/A</v>
      </c>
      <c r="M14" s="374"/>
      <c r="N14" s="375"/>
      <c r="O14" s="376"/>
      <c r="P14" s="349" t="e">
        <f t="shared" si="2"/>
        <v>#N/A</v>
      </c>
      <c r="Q14" s="350" t="e">
        <f t="shared" si="6"/>
        <v>#N/A</v>
      </c>
      <c r="R14" s="374"/>
      <c r="S14" s="375"/>
      <c r="T14" s="355" t="e">
        <f t="shared" si="7"/>
        <v>#N/A</v>
      </c>
      <c r="U14" s="349" t="e">
        <f t="shared" si="8"/>
        <v>#N/A</v>
      </c>
      <c r="V14" s="356" t="e">
        <f t="shared" si="9"/>
        <v>#N/A</v>
      </c>
      <c r="W14" s="73" t="str">
        <f>IF(D14&lt;&gt;'6'!I14,"ОБЩИЙ ОБЪЕМ ФИНАНСИРОВАНИЯ ПО МЕРОПРИЯТИЮ НЕ СООТВЕТСТВУЕТ СМЕТНОЙ СТОИМОСТИ В ПУНКТЕ 6","")</f>
        <v/>
      </c>
    </row>
    <row r="15" spans="1:23" x14ac:dyDescent="0.3">
      <c r="A15" s="331" t="str">
        <v/>
      </c>
      <c r="B15" s="16" t="str">
        <v/>
      </c>
      <c r="C15" s="299"/>
      <c r="D15" s="346">
        <f t="shared" si="3"/>
        <v>0</v>
      </c>
      <c r="E15" s="369"/>
      <c r="F15" s="349" t="e">
        <f t="shared" si="0"/>
        <v>#N/A</v>
      </c>
      <c r="G15" s="350" t="e">
        <f t="shared" si="4"/>
        <v>#N/A</v>
      </c>
      <c r="H15" s="374"/>
      <c r="I15" s="375"/>
      <c r="J15" s="376"/>
      <c r="K15" s="349" t="e">
        <f t="shared" si="1"/>
        <v>#N/A</v>
      </c>
      <c r="L15" s="350" t="e">
        <f t="shared" si="5"/>
        <v>#N/A</v>
      </c>
      <c r="M15" s="374"/>
      <c r="N15" s="375"/>
      <c r="O15" s="376"/>
      <c r="P15" s="349" t="e">
        <f t="shared" si="2"/>
        <v>#N/A</v>
      </c>
      <c r="Q15" s="350" t="e">
        <f t="shared" si="6"/>
        <v>#N/A</v>
      </c>
      <c r="R15" s="374"/>
      <c r="S15" s="375"/>
      <c r="T15" s="355" t="e">
        <f t="shared" si="7"/>
        <v>#N/A</v>
      </c>
      <c r="U15" s="349" t="e">
        <f t="shared" si="8"/>
        <v>#N/A</v>
      </c>
      <c r="V15" s="356" t="e">
        <f t="shared" si="9"/>
        <v>#N/A</v>
      </c>
      <c r="W15" s="73" t="str">
        <f>IF(D15&lt;&gt;'6'!I15,"ОБЩИЙ ОБЪЕМ ФИНАНСИРОВАНИЯ ПО МЕРОПРИЯТИЮ НЕ СООТВЕТСТВУЕТ СМЕТНОЙ СТОИМОСТИ В ПУНКТЕ 6","")</f>
        <v/>
      </c>
    </row>
    <row r="16" spans="1:23" x14ac:dyDescent="0.3">
      <c r="A16" s="335" t="str">
        <v/>
      </c>
      <c r="B16" s="16" t="str">
        <v/>
      </c>
      <c r="C16" s="299"/>
      <c r="D16" s="346">
        <f t="shared" si="3"/>
        <v>0</v>
      </c>
      <c r="E16" s="369"/>
      <c r="F16" s="349" t="e">
        <f t="shared" si="0"/>
        <v>#N/A</v>
      </c>
      <c r="G16" s="350" t="e">
        <f t="shared" si="4"/>
        <v>#N/A</v>
      </c>
      <c r="H16" s="374"/>
      <c r="I16" s="375"/>
      <c r="J16" s="376"/>
      <c r="K16" s="349" t="e">
        <f t="shared" si="1"/>
        <v>#N/A</v>
      </c>
      <c r="L16" s="350" t="e">
        <f t="shared" si="5"/>
        <v>#N/A</v>
      </c>
      <c r="M16" s="374"/>
      <c r="N16" s="375"/>
      <c r="O16" s="376"/>
      <c r="P16" s="349" t="e">
        <f t="shared" si="2"/>
        <v>#N/A</v>
      </c>
      <c r="Q16" s="350" t="e">
        <f t="shared" si="6"/>
        <v>#N/A</v>
      </c>
      <c r="R16" s="374"/>
      <c r="S16" s="375"/>
      <c r="T16" s="355" t="e">
        <f t="shared" si="7"/>
        <v>#N/A</v>
      </c>
      <c r="U16" s="349" t="e">
        <f t="shared" si="8"/>
        <v>#N/A</v>
      </c>
      <c r="V16" s="356" t="e">
        <f t="shared" si="9"/>
        <v>#N/A</v>
      </c>
      <c r="W16" s="73" t="str">
        <f>IF(D16&lt;&gt;'6'!I16,"ОБЩИЙ ОБЪЕМ ФИНАНСИРОВАНИЯ ПО МЕРОПРИЯТИЮ НЕ СООТВЕТСТВУЕТ СМЕТНОЙ СТОИМОСТИ В ПУНКТЕ 6","")</f>
        <v/>
      </c>
    </row>
    <row r="17" spans="1:23" x14ac:dyDescent="0.3">
      <c r="A17" s="331" t="str">
        <v/>
      </c>
      <c r="B17" s="16" t="str">
        <v/>
      </c>
      <c r="C17" s="299"/>
      <c r="D17" s="346">
        <f t="shared" si="3"/>
        <v>0</v>
      </c>
      <c r="E17" s="369"/>
      <c r="F17" s="349" t="e">
        <f t="shared" si="0"/>
        <v>#N/A</v>
      </c>
      <c r="G17" s="350" t="e">
        <f t="shared" si="4"/>
        <v>#N/A</v>
      </c>
      <c r="H17" s="374"/>
      <c r="I17" s="375"/>
      <c r="J17" s="376"/>
      <c r="K17" s="349" t="e">
        <f t="shared" si="1"/>
        <v>#N/A</v>
      </c>
      <c r="L17" s="350" t="e">
        <f t="shared" si="5"/>
        <v>#N/A</v>
      </c>
      <c r="M17" s="374"/>
      <c r="N17" s="375"/>
      <c r="O17" s="376"/>
      <c r="P17" s="349" t="e">
        <f t="shared" si="2"/>
        <v>#N/A</v>
      </c>
      <c r="Q17" s="350" t="e">
        <f t="shared" si="6"/>
        <v>#N/A</v>
      </c>
      <c r="R17" s="374"/>
      <c r="S17" s="375"/>
      <c r="T17" s="355" t="e">
        <f t="shared" si="7"/>
        <v>#N/A</v>
      </c>
      <c r="U17" s="349" t="e">
        <f t="shared" si="8"/>
        <v>#N/A</v>
      </c>
      <c r="V17" s="356" t="e">
        <f t="shared" si="9"/>
        <v>#N/A</v>
      </c>
      <c r="W17" s="73" t="str">
        <f>IF(D17&lt;&gt;'6'!I17,"ОБЩИЙ ОБЪЕМ ФИНАНСИРОВАНИЯ ПО МЕРОПРИЯТИЮ НЕ СООТВЕТСТВУЕТ СМЕТНОЙ СТОИМОСТИ В ПУНКТЕ 6","")</f>
        <v/>
      </c>
    </row>
    <row r="18" spans="1:23" x14ac:dyDescent="0.3">
      <c r="A18" s="331" t="str">
        <v/>
      </c>
      <c r="B18" s="16" t="str">
        <v/>
      </c>
      <c r="C18" s="299"/>
      <c r="D18" s="346">
        <f t="shared" si="3"/>
        <v>0</v>
      </c>
      <c r="E18" s="369"/>
      <c r="F18" s="349" t="e">
        <f t="shared" si="0"/>
        <v>#N/A</v>
      </c>
      <c r="G18" s="350" t="e">
        <f t="shared" si="4"/>
        <v>#N/A</v>
      </c>
      <c r="H18" s="374"/>
      <c r="I18" s="375"/>
      <c r="J18" s="376"/>
      <c r="K18" s="349" t="e">
        <f t="shared" si="1"/>
        <v>#N/A</v>
      </c>
      <c r="L18" s="350" t="e">
        <f t="shared" si="5"/>
        <v>#N/A</v>
      </c>
      <c r="M18" s="374"/>
      <c r="N18" s="375"/>
      <c r="O18" s="376"/>
      <c r="P18" s="349" t="e">
        <f t="shared" si="2"/>
        <v>#N/A</v>
      </c>
      <c r="Q18" s="350" t="e">
        <f t="shared" si="6"/>
        <v>#N/A</v>
      </c>
      <c r="R18" s="374"/>
      <c r="S18" s="375"/>
      <c r="T18" s="355" t="e">
        <f t="shared" si="7"/>
        <v>#N/A</v>
      </c>
      <c r="U18" s="349" t="e">
        <f t="shared" si="8"/>
        <v>#N/A</v>
      </c>
      <c r="V18" s="356" t="e">
        <f t="shared" si="9"/>
        <v>#N/A</v>
      </c>
      <c r="W18" s="73" t="str">
        <f>IF(D18&lt;&gt;'6'!I18,"ОБЩИЙ ОБЪЕМ ФИНАНСИРОВАНИЯ ПО МЕРОПРИЯТИЮ НЕ СООТВЕТСТВУЕТ СМЕТНОЙ СТОИМОСТИ В ПУНКТЕ 6","")</f>
        <v/>
      </c>
    </row>
    <row r="19" spans="1:23" x14ac:dyDescent="0.3">
      <c r="A19" s="331" t="str">
        <v/>
      </c>
      <c r="B19" s="16" t="str">
        <v/>
      </c>
      <c r="C19" s="299"/>
      <c r="D19" s="346">
        <f t="shared" si="3"/>
        <v>0</v>
      </c>
      <c r="E19" s="369"/>
      <c r="F19" s="349" t="e">
        <f t="shared" si="0"/>
        <v>#N/A</v>
      </c>
      <c r="G19" s="350" t="e">
        <f t="shared" si="4"/>
        <v>#N/A</v>
      </c>
      <c r="H19" s="374"/>
      <c r="I19" s="375"/>
      <c r="J19" s="376"/>
      <c r="K19" s="349" t="e">
        <f t="shared" si="1"/>
        <v>#N/A</v>
      </c>
      <c r="L19" s="350" t="e">
        <f t="shared" si="5"/>
        <v>#N/A</v>
      </c>
      <c r="M19" s="374"/>
      <c r="N19" s="375"/>
      <c r="O19" s="376"/>
      <c r="P19" s="349" t="e">
        <f t="shared" si="2"/>
        <v>#N/A</v>
      </c>
      <c r="Q19" s="350" t="e">
        <f t="shared" si="6"/>
        <v>#N/A</v>
      </c>
      <c r="R19" s="374"/>
      <c r="S19" s="375"/>
      <c r="T19" s="355" t="e">
        <f t="shared" si="7"/>
        <v>#N/A</v>
      </c>
      <c r="U19" s="349" t="e">
        <f t="shared" si="8"/>
        <v>#N/A</v>
      </c>
      <c r="V19" s="356" t="e">
        <f t="shared" si="9"/>
        <v>#N/A</v>
      </c>
      <c r="W19" s="73" t="str">
        <f>IF(D19&lt;&gt;'6'!I19,"ОБЩИЙ ОБЪЕМ ФИНАНСИРОВАНИЯ ПО МЕРОПРИЯТИЮ НЕ СООТВЕТСТВУЕТ СМЕТНОЙ СТОИМОСТИ В ПУНКТЕ 6","")</f>
        <v/>
      </c>
    </row>
    <row r="20" spans="1:23" x14ac:dyDescent="0.3">
      <c r="A20" s="335" t="str">
        <v/>
      </c>
      <c r="B20" s="16" t="str">
        <v/>
      </c>
      <c r="C20" s="299"/>
      <c r="D20" s="346">
        <f t="shared" si="3"/>
        <v>0</v>
      </c>
      <c r="E20" s="369"/>
      <c r="F20" s="349" t="e">
        <f t="shared" si="0"/>
        <v>#N/A</v>
      </c>
      <c r="G20" s="350" t="e">
        <f t="shared" si="4"/>
        <v>#N/A</v>
      </c>
      <c r="H20" s="374"/>
      <c r="I20" s="375"/>
      <c r="J20" s="376"/>
      <c r="K20" s="349" t="e">
        <f t="shared" si="1"/>
        <v>#N/A</v>
      </c>
      <c r="L20" s="350" t="e">
        <f t="shared" si="5"/>
        <v>#N/A</v>
      </c>
      <c r="M20" s="374"/>
      <c r="N20" s="375"/>
      <c r="O20" s="376"/>
      <c r="P20" s="349" t="e">
        <f t="shared" si="2"/>
        <v>#N/A</v>
      </c>
      <c r="Q20" s="350" t="e">
        <f t="shared" si="6"/>
        <v>#N/A</v>
      </c>
      <c r="R20" s="374"/>
      <c r="S20" s="375"/>
      <c r="T20" s="355" t="e">
        <f t="shared" ref="T20:T35" si="10">IF(B20&lt;&gt;0,IF(F20=0,"",F20/(F20+G20)*100),"")</f>
        <v>#N/A</v>
      </c>
      <c r="U20" s="349" t="e">
        <f t="shared" ref="U20:U35" si="11">IF(B20&lt;&gt;0,IF(K20=0,"",K20/(K20+L20)*100),"")</f>
        <v>#N/A</v>
      </c>
      <c r="V20" s="356" t="e">
        <f t="shared" ref="V20:V35" si="12">IF(B20&lt;&gt;0,IF(P20=0,"",P20/(P20+Q20)*100),"")</f>
        <v>#N/A</v>
      </c>
      <c r="W20" s="73" t="str">
        <f>IF(D20&lt;&gt;'6'!I20,"ОБЩИЙ ОБЪЕМ ФИНАНСИРОВАНИЯ ПО МЕРОПРИЯТИЮ НЕ СООТВЕТСТВУЕТ СМЕТНОЙ СТОИМОСТИ В ПУНКТЕ 6","")</f>
        <v/>
      </c>
    </row>
    <row r="21" spans="1:23" x14ac:dyDescent="0.3">
      <c r="A21" s="331" t="str">
        <v/>
      </c>
      <c r="B21" s="16" t="str">
        <v/>
      </c>
      <c r="C21" s="299"/>
      <c r="D21" s="346">
        <f t="shared" si="3"/>
        <v>0</v>
      </c>
      <c r="E21" s="369"/>
      <c r="F21" s="349" t="e">
        <f t="shared" si="0"/>
        <v>#N/A</v>
      </c>
      <c r="G21" s="350" t="e">
        <f t="shared" si="4"/>
        <v>#N/A</v>
      </c>
      <c r="H21" s="374"/>
      <c r="I21" s="375"/>
      <c r="J21" s="376"/>
      <c r="K21" s="349" t="e">
        <f t="shared" si="1"/>
        <v>#N/A</v>
      </c>
      <c r="L21" s="350" t="e">
        <f t="shared" si="5"/>
        <v>#N/A</v>
      </c>
      <c r="M21" s="374"/>
      <c r="N21" s="375"/>
      <c r="O21" s="376"/>
      <c r="P21" s="349" t="e">
        <f t="shared" si="2"/>
        <v>#N/A</v>
      </c>
      <c r="Q21" s="350" t="e">
        <f t="shared" si="6"/>
        <v>#N/A</v>
      </c>
      <c r="R21" s="374"/>
      <c r="S21" s="375"/>
      <c r="T21" s="355" t="e">
        <f t="shared" si="10"/>
        <v>#N/A</v>
      </c>
      <c r="U21" s="349" t="e">
        <f t="shared" si="11"/>
        <v>#N/A</v>
      </c>
      <c r="V21" s="356" t="e">
        <f t="shared" si="12"/>
        <v>#N/A</v>
      </c>
      <c r="W21" s="73" t="str">
        <f>IF(D21&lt;&gt;'6'!I21,"ОБЩИЙ ОБЪЕМ ФИНАНСИРОВАНИЯ ПО МЕРОПРИЯТИЮ НЕ СООТВЕТСТВУЕТ СМЕТНОЙ СТОИМОСТИ В ПУНКТЕ 6","")</f>
        <v/>
      </c>
    </row>
    <row r="22" spans="1:23" x14ac:dyDescent="0.3">
      <c r="A22" s="331" t="str">
        <v/>
      </c>
      <c r="B22" s="16" t="str">
        <v/>
      </c>
      <c r="C22" s="299"/>
      <c r="D22" s="346">
        <f t="shared" si="3"/>
        <v>0</v>
      </c>
      <c r="E22" s="369"/>
      <c r="F22" s="349" t="e">
        <f t="shared" si="0"/>
        <v>#N/A</v>
      </c>
      <c r="G22" s="350" t="e">
        <f t="shared" si="4"/>
        <v>#N/A</v>
      </c>
      <c r="H22" s="374"/>
      <c r="I22" s="375"/>
      <c r="J22" s="376"/>
      <c r="K22" s="349" t="e">
        <f t="shared" si="1"/>
        <v>#N/A</v>
      </c>
      <c r="L22" s="350" t="e">
        <f t="shared" si="5"/>
        <v>#N/A</v>
      </c>
      <c r="M22" s="374"/>
      <c r="N22" s="375"/>
      <c r="O22" s="376"/>
      <c r="P22" s="349" t="e">
        <f t="shared" si="2"/>
        <v>#N/A</v>
      </c>
      <c r="Q22" s="350" t="e">
        <f t="shared" si="6"/>
        <v>#N/A</v>
      </c>
      <c r="R22" s="374"/>
      <c r="S22" s="375"/>
      <c r="T22" s="355" t="e">
        <f t="shared" si="10"/>
        <v>#N/A</v>
      </c>
      <c r="U22" s="349" t="e">
        <f t="shared" si="11"/>
        <v>#N/A</v>
      </c>
      <c r="V22" s="356" t="e">
        <f t="shared" si="12"/>
        <v>#N/A</v>
      </c>
      <c r="W22" s="73" t="str">
        <f>IF(D22&lt;&gt;'6'!I22,"ОБЩИЙ ОБЪЕМ ФИНАНСИРОВАНИЯ ПО МЕРОПРИЯТИЮ НЕ СООТВЕТСТВУЕТ СМЕТНОЙ СТОИМОСТИ В ПУНКТЕ 6","")</f>
        <v/>
      </c>
    </row>
    <row r="23" spans="1:23" x14ac:dyDescent="0.3">
      <c r="A23" s="335" t="str">
        <v/>
      </c>
      <c r="B23" s="16" t="str">
        <v/>
      </c>
      <c r="C23" s="299"/>
      <c r="D23" s="346">
        <f t="shared" si="3"/>
        <v>0</v>
      </c>
      <c r="E23" s="369"/>
      <c r="F23" s="349" t="e">
        <f t="shared" si="0"/>
        <v>#N/A</v>
      </c>
      <c r="G23" s="350" t="e">
        <f t="shared" si="4"/>
        <v>#N/A</v>
      </c>
      <c r="H23" s="374"/>
      <c r="I23" s="375"/>
      <c r="J23" s="376"/>
      <c r="K23" s="349" t="e">
        <f t="shared" si="1"/>
        <v>#N/A</v>
      </c>
      <c r="L23" s="350" t="e">
        <f t="shared" si="5"/>
        <v>#N/A</v>
      </c>
      <c r="M23" s="374"/>
      <c r="N23" s="375"/>
      <c r="O23" s="376"/>
      <c r="P23" s="349" t="e">
        <f t="shared" si="2"/>
        <v>#N/A</v>
      </c>
      <c r="Q23" s="350" t="e">
        <f t="shared" si="6"/>
        <v>#N/A</v>
      </c>
      <c r="R23" s="374"/>
      <c r="S23" s="375"/>
      <c r="T23" s="355" t="e">
        <f t="shared" si="10"/>
        <v>#N/A</v>
      </c>
      <c r="U23" s="349" t="e">
        <f t="shared" si="11"/>
        <v>#N/A</v>
      </c>
      <c r="V23" s="356" t="e">
        <f t="shared" si="12"/>
        <v>#N/A</v>
      </c>
      <c r="W23" s="73" t="str">
        <f>IF(D23&lt;&gt;'6'!I23,"ОБЩИЙ ОБЪЕМ ФИНАНСИРОВАНИЯ ПО МЕРОПРИЯТИЮ НЕ СООТВЕТСТВУЕТ СМЕТНОЙ СТОИМОСТИ В ПУНКТЕ 6","")</f>
        <v/>
      </c>
    </row>
    <row r="24" spans="1:23" x14ac:dyDescent="0.3">
      <c r="A24" s="331" t="str">
        <v/>
      </c>
      <c r="B24" s="16" t="str">
        <v/>
      </c>
      <c r="C24" s="299"/>
      <c r="D24" s="346">
        <f t="shared" si="3"/>
        <v>0</v>
      </c>
      <c r="E24" s="369"/>
      <c r="F24" s="349" t="e">
        <f t="shared" si="0"/>
        <v>#N/A</v>
      </c>
      <c r="G24" s="350" t="e">
        <f t="shared" si="4"/>
        <v>#N/A</v>
      </c>
      <c r="H24" s="374"/>
      <c r="I24" s="375"/>
      <c r="J24" s="376"/>
      <c r="K24" s="349" t="e">
        <f t="shared" si="1"/>
        <v>#N/A</v>
      </c>
      <c r="L24" s="350" t="e">
        <f t="shared" si="5"/>
        <v>#N/A</v>
      </c>
      <c r="M24" s="374"/>
      <c r="N24" s="375"/>
      <c r="O24" s="376"/>
      <c r="P24" s="349" t="e">
        <f t="shared" si="2"/>
        <v>#N/A</v>
      </c>
      <c r="Q24" s="350" t="e">
        <f t="shared" si="6"/>
        <v>#N/A</v>
      </c>
      <c r="R24" s="374"/>
      <c r="S24" s="375"/>
      <c r="T24" s="355" t="e">
        <f t="shared" si="10"/>
        <v>#N/A</v>
      </c>
      <c r="U24" s="349" t="e">
        <f t="shared" si="11"/>
        <v>#N/A</v>
      </c>
      <c r="V24" s="356" t="e">
        <f t="shared" si="12"/>
        <v>#N/A</v>
      </c>
      <c r="W24" s="73" t="str">
        <f>IF(D24&lt;&gt;'6'!I24,"ОБЩИЙ ОБЪЕМ ФИНАНСИРОВАНИЯ ПО МЕРОПРИЯТИЮ НЕ СООТВЕТСТВУЕТ СМЕТНОЙ СТОИМОСТИ В ПУНКТЕ 6","")</f>
        <v/>
      </c>
    </row>
    <row r="25" spans="1:23" x14ac:dyDescent="0.3">
      <c r="A25" s="331" t="str">
        <v/>
      </c>
      <c r="B25" s="16" t="str">
        <v/>
      </c>
      <c r="C25" s="299"/>
      <c r="D25" s="346">
        <f t="shared" si="3"/>
        <v>0</v>
      </c>
      <c r="E25" s="369"/>
      <c r="F25" s="349" t="e">
        <f t="shared" si="0"/>
        <v>#N/A</v>
      </c>
      <c r="G25" s="350" t="e">
        <f t="shared" si="4"/>
        <v>#N/A</v>
      </c>
      <c r="H25" s="374"/>
      <c r="I25" s="375"/>
      <c r="J25" s="376"/>
      <c r="K25" s="349" t="e">
        <f t="shared" si="1"/>
        <v>#N/A</v>
      </c>
      <c r="L25" s="350" t="e">
        <f t="shared" si="5"/>
        <v>#N/A</v>
      </c>
      <c r="M25" s="374"/>
      <c r="N25" s="375"/>
      <c r="O25" s="376"/>
      <c r="P25" s="349" t="e">
        <f t="shared" si="2"/>
        <v>#N/A</v>
      </c>
      <c r="Q25" s="350" t="e">
        <f t="shared" si="6"/>
        <v>#N/A</v>
      </c>
      <c r="R25" s="374"/>
      <c r="S25" s="375"/>
      <c r="T25" s="355" t="e">
        <f t="shared" si="10"/>
        <v>#N/A</v>
      </c>
      <c r="U25" s="349" t="e">
        <f t="shared" si="11"/>
        <v>#N/A</v>
      </c>
      <c r="V25" s="356" t="e">
        <f t="shared" si="12"/>
        <v>#N/A</v>
      </c>
      <c r="W25" s="73" t="str">
        <f>IF(D25&lt;&gt;'6'!I25,"ОБЩИЙ ОБЪЕМ ФИНАНСИРОВАНИЯ ПО МЕРОПРИЯТИЮ НЕ СООТВЕТСТВУЕТ СМЕТНОЙ СТОИМОСТИ В ПУНКТЕ 6","")</f>
        <v/>
      </c>
    </row>
    <row r="26" spans="1:23" x14ac:dyDescent="0.3">
      <c r="A26" s="331" t="str">
        <v/>
      </c>
      <c r="B26" s="152" t="str">
        <v/>
      </c>
      <c r="C26" s="294"/>
      <c r="D26" s="346">
        <f t="shared" si="3"/>
        <v>0</v>
      </c>
      <c r="E26" s="370"/>
      <c r="F26" s="349" t="e">
        <f t="shared" si="0"/>
        <v>#N/A</v>
      </c>
      <c r="G26" s="350" t="e">
        <f t="shared" si="4"/>
        <v>#N/A</v>
      </c>
      <c r="H26" s="377"/>
      <c r="I26" s="378"/>
      <c r="J26" s="379"/>
      <c r="K26" s="349" t="e">
        <f t="shared" si="1"/>
        <v>#N/A</v>
      </c>
      <c r="L26" s="350" t="e">
        <f t="shared" si="5"/>
        <v>#N/A</v>
      </c>
      <c r="M26" s="377"/>
      <c r="N26" s="378"/>
      <c r="O26" s="379"/>
      <c r="P26" s="349" t="e">
        <f t="shared" si="2"/>
        <v>#N/A</v>
      </c>
      <c r="Q26" s="350" t="e">
        <f t="shared" si="6"/>
        <v>#N/A</v>
      </c>
      <c r="R26" s="377"/>
      <c r="S26" s="378"/>
      <c r="T26" s="355" t="e">
        <f t="shared" si="10"/>
        <v>#N/A</v>
      </c>
      <c r="U26" s="349" t="e">
        <f t="shared" si="11"/>
        <v>#N/A</v>
      </c>
      <c r="V26" s="356" t="e">
        <f t="shared" si="12"/>
        <v>#N/A</v>
      </c>
      <c r="W26" s="73"/>
    </row>
    <row r="27" spans="1:23" x14ac:dyDescent="0.3">
      <c r="A27" s="331" t="str">
        <v/>
      </c>
      <c r="B27" s="152" t="str">
        <v/>
      </c>
      <c r="C27" s="294"/>
      <c r="D27" s="346">
        <f t="shared" si="3"/>
        <v>0</v>
      </c>
      <c r="E27" s="370"/>
      <c r="F27" s="349" t="e">
        <f t="shared" si="0"/>
        <v>#N/A</v>
      </c>
      <c r="G27" s="350" t="e">
        <f t="shared" si="4"/>
        <v>#N/A</v>
      </c>
      <c r="H27" s="377"/>
      <c r="I27" s="378"/>
      <c r="J27" s="379"/>
      <c r="K27" s="349" t="e">
        <f t="shared" si="1"/>
        <v>#N/A</v>
      </c>
      <c r="L27" s="350" t="e">
        <f t="shared" si="5"/>
        <v>#N/A</v>
      </c>
      <c r="M27" s="377"/>
      <c r="N27" s="378"/>
      <c r="O27" s="379"/>
      <c r="P27" s="349" t="e">
        <f t="shared" si="2"/>
        <v>#N/A</v>
      </c>
      <c r="Q27" s="350" t="e">
        <f t="shared" si="6"/>
        <v>#N/A</v>
      </c>
      <c r="R27" s="377"/>
      <c r="S27" s="378"/>
      <c r="T27" s="355" t="e">
        <f t="shared" si="10"/>
        <v>#N/A</v>
      </c>
      <c r="U27" s="349" t="e">
        <f t="shared" si="11"/>
        <v>#N/A</v>
      </c>
      <c r="V27" s="356" t="e">
        <f t="shared" si="12"/>
        <v>#N/A</v>
      </c>
      <c r="W27" s="73"/>
    </row>
    <row r="28" spans="1:23" x14ac:dyDescent="0.3">
      <c r="A28" s="331" t="str">
        <v/>
      </c>
      <c r="B28" s="152" t="str">
        <v/>
      </c>
      <c r="C28" s="294"/>
      <c r="D28" s="346">
        <f t="shared" si="3"/>
        <v>0</v>
      </c>
      <c r="E28" s="370"/>
      <c r="F28" s="349" t="e">
        <f t="shared" si="0"/>
        <v>#N/A</v>
      </c>
      <c r="G28" s="350" t="e">
        <f t="shared" si="4"/>
        <v>#N/A</v>
      </c>
      <c r="H28" s="377"/>
      <c r="I28" s="378"/>
      <c r="J28" s="379"/>
      <c r="K28" s="349" t="e">
        <f t="shared" si="1"/>
        <v>#N/A</v>
      </c>
      <c r="L28" s="350" t="e">
        <f t="shared" si="5"/>
        <v>#N/A</v>
      </c>
      <c r="M28" s="377"/>
      <c r="N28" s="378"/>
      <c r="O28" s="379"/>
      <c r="P28" s="349" t="e">
        <f t="shared" si="2"/>
        <v>#N/A</v>
      </c>
      <c r="Q28" s="350" t="e">
        <f t="shared" si="6"/>
        <v>#N/A</v>
      </c>
      <c r="R28" s="377"/>
      <c r="S28" s="378"/>
      <c r="T28" s="355" t="e">
        <f t="shared" si="10"/>
        <v>#N/A</v>
      </c>
      <c r="U28" s="349" t="e">
        <f t="shared" si="11"/>
        <v>#N/A</v>
      </c>
      <c r="V28" s="356" t="e">
        <f t="shared" si="12"/>
        <v>#N/A</v>
      </c>
      <c r="W28" s="73"/>
    </row>
    <row r="29" spans="1:23" x14ac:dyDescent="0.3">
      <c r="A29" s="331" t="str">
        <v/>
      </c>
      <c r="B29" s="152" t="str">
        <v/>
      </c>
      <c r="C29" s="294"/>
      <c r="D29" s="346">
        <f t="shared" si="3"/>
        <v>0</v>
      </c>
      <c r="E29" s="370"/>
      <c r="F29" s="349" t="e">
        <f t="shared" si="0"/>
        <v>#N/A</v>
      </c>
      <c r="G29" s="350" t="e">
        <f t="shared" si="4"/>
        <v>#N/A</v>
      </c>
      <c r="H29" s="377"/>
      <c r="I29" s="378"/>
      <c r="J29" s="379"/>
      <c r="K29" s="349" t="e">
        <f t="shared" si="1"/>
        <v>#N/A</v>
      </c>
      <c r="L29" s="350" t="e">
        <f t="shared" si="5"/>
        <v>#N/A</v>
      </c>
      <c r="M29" s="377"/>
      <c r="N29" s="378"/>
      <c r="O29" s="379"/>
      <c r="P29" s="349" t="e">
        <f t="shared" si="2"/>
        <v>#N/A</v>
      </c>
      <c r="Q29" s="350" t="e">
        <f t="shared" si="6"/>
        <v>#N/A</v>
      </c>
      <c r="R29" s="377"/>
      <c r="S29" s="378"/>
      <c r="T29" s="355" t="e">
        <f t="shared" si="10"/>
        <v>#N/A</v>
      </c>
      <c r="U29" s="349" t="e">
        <f t="shared" si="11"/>
        <v>#N/A</v>
      </c>
      <c r="V29" s="356" t="e">
        <f t="shared" si="12"/>
        <v>#N/A</v>
      </c>
      <c r="W29" s="73"/>
    </row>
    <row r="30" spans="1:23" x14ac:dyDescent="0.3">
      <c r="A30" s="331" t="str">
        <v/>
      </c>
      <c r="B30" s="152" t="str">
        <v/>
      </c>
      <c r="C30" s="294"/>
      <c r="D30" s="346">
        <f t="shared" si="3"/>
        <v>0</v>
      </c>
      <c r="E30" s="370"/>
      <c r="F30" s="349" t="e">
        <f t="shared" si="0"/>
        <v>#N/A</v>
      </c>
      <c r="G30" s="350" t="e">
        <f t="shared" si="4"/>
        <v>#N/A</v>
      </c>
      <c r="H30" s="377"/>
      <c r="I30" s="378"/>
      <c r="J30" s="379"/>
      <c r="K30" s="349" t="e">
        <f t="shared" si="1"/>
        <v>#N/A</v>
      </c>
      <c r="L30" s="350" t="e">
        <f t="shared" si="5"/>
        <v>#N/A</v>
      </c>
      <c r="M30" s="377"/>
      <c r="N30" s="378"/>
      <c r="O30" s="379"/>
      <c r="P30" s="349" t="e">
        <f t="shared" si="2"/>
        <v>#N/A</v>
      </c>
      <c r="Q30" s="350" t="e">
        <f t="shared" si="6"/>
        <v>#N/A</v>
      </c>
      <c r="R30" s="377"/>
      <c r="S30" s="378"/>
      <c r="T30" s="355" t="e">
        <f t="shared" si="10"/>
        <v>#N/A</v>
      </c>
      <c r="U30" s="349" t="e">
        <f t="shared" si="11"/>
        <v>#N/A</v>
      </c>
      <c r="V30" s="356" t="e">
        <f t="shared" si="12"/>
        <v>#N/A</v>
      </c>
      <c r="W30" s="73"/>
    </row>
    <row r="31" spans="1:23" x14ac:dyDescent="0.3">
      <c r="A31" s="331" t="str">
        <v/>
      </c>
      <c r="B31" s="152" t="str">
        <v/>
      </c>
      <c r="C31" s="294"/>
      <c r="D31" s="346">
        <f t="shared" si="3"/>
        <v>0</v>
      </c>
      <c r="E31" s="370"/>
      <c r="F31" s="349" t="e">
        <f t="shared" si="0"/>
        <v>#N/A</v>
      </c>
      <c r="G31" s="350" t="e">
        <f t="shared" si="4"/>
        <v>#N/A</v>
      </c>
      <c r="H31" s="377"/>
      <c r="I31" s="378"/>
      <c r="J31" s="379"/>
      <c r="K31" s="349" t="e">
        <f t="shared" si="1"/>
        <v>#N/A</v>
      </c>
      <c r="L31" s="350" t="e">
        <f t="shared" si="5"/>
        <v>#N/A</v>
      </c>
      <c r="M31" s="377"/>
      <c r="N31" s="378"/>
      <c r="O31" s="379"/>
      <c r="P31" s="349" t="e">
        <f t="shared" si="2"/>
        <v>#N/A</v>
      </c>
      <c r="Q31" s="350" t="e">
        <f t="shared" si="6"/>
        <v>#N/A</v>
      </c>
      <c r="R31" s="377"/>
      <c r="S31" s="378"/>
      <c r="T31" s="355" t="e">
        <f t="shared" si="10"/>
        <v>#N/A</v>
      </c>
      <c r="U31" s="349" t="e">
        <f t="shared" si="11"/>
        <v>#N/A</v>
      </c>
      <c r="V31" s="356" t="e">
        <f t="shared" si="12"/>
        <v>#N/A</v>
      </c>
      <c r="W31" s="73"/>
    </row>
    <row r="32" spans="1:23" x14ac:dyDescent="0.3">
      <c r="A32" s="331" t="str">
        <v/>
      </c>
      <c r="B32" s="152" t="str">
        <v/>
      </c>
      <c r="C32" s="294"/>
      <c r="D32" s="346">
        <f t="shared" si="3"/>
        <v>0</v>
      </c>
      <c r="E32" s="370"/>
      <c r="F32" s="349" t="e">
        <f t="shared" si="0"/>
        <v>#N/A</v>
      </c>
      <c r="G32" s="350" t="e">
        <f t="shared" si="4"/>
        <v>#N/A</v>
      </c>
      <c r="H32" s="377"/>
      <c r="I32" s="378"/>
      <c r="J32" s="379"/>
      <c r="K32" s="349" t="e">
        <f t="shared" si="1"/>
        <v>#N/A</v>
      </c>
      <c r="L32" s="350" t="e">
        <f t="shared" si="5"/>
        <v>#N/A</v>
      </c>
      <c r="M32" s="377"/>
      <c r="N32" s="378"/>
      <c r="O32" s="379"/>
      <c r="P32" s="349" t="e">
        <f t="shared" si="2"/>
        <v>#N/A</v>
      </c>
      <c r="Q32" s="350" t="e">
        <f t="shared" si="6"/>
        <v>#N/A</v>
      </c>
      <c r="R32" s="377"/>
      <c r="S32" s="378"/>
      <c r="T32" s="355" t="e">
        <f t="shared" si="10"/>
        <v>#N/A</v>
      </c>
      <c r="U32" s="349" t="e">
        <f t="shared" si="11"/>
        <v>#N/A</v>
      </c>
      <c r="V32" s="356" t="e">
        <f t="shared" si="12"/>
        <v>#N/A</v>
      </c>
      <c r="W32" s="73"/>
    </row>
    <row r="33" spans="1:23" x14ac:dyDescent="0.3">
      <c r="A33" s="331" t="str">
        <v/>
      </c>
      <c r="B33" s="152" t="str">
        <v/>
      </c>
      <c r="C33" s="294"/>
      <c r="D33" s="346">
        <f t="shared" si="3"/>
        <v>0</v>
      </c>
      <c r="E33" s="370"/>
      <c r="F33" s="349" t="e">
        <f t="shared" si="0"/>
        <v>#N/A</v>
      </c>
      <c r="G33" s="350" t="e">
        <f t="shared" si="4"/>
        <v>#N/A</v>
      </c>
      <c r="H33" s="377"/>
      <c r="I33" s="378"/>
      <c r="J33" s="379"/>
      <c r="K33" s="349" t="e">
        <f t="shared" si="1"/>
        <v>#N/A</v>
      </c>
      <c r="L33" s="350" t="e">
        <f t="shared" si="5"/>
        <v>#N/A</v>
      </c>
      <c r="M33" s="377"/>
      <c r="N33" s="378"/>
      <c r="O33" s="379"/>
      <c r="P33" s="349" t="e">
        <f t="shared" si="2"/>
        <v>#N/A</v>
      </c>
      <c r="Q33" s="350" t="e">
        <f t="shared" si="6"/>
        <v>#N/A</v>
      </c>
      <c r="R33" s="377"/>
      <c r="S33" s="378"/>
      <c r="T33" s="355" t="e">
        <f t="shared" si="10"/>
        <v>#N/A</v>
      </c>
      <c r="U33" s="349" t="e">
        <f t="shared" si="11"/>
        <v>#N/A</v>
      </c>
      <c r="V33" s="356" t="e">
        <f t="shared" si="12"/>
        <v>#N/A</v>
      </c>
      <c r="W33" s="73"/>
    </row>
    <row r="34" spans="1:23" x14ac:dyDescent="0.3">
      <c r="A34" s="331" t="str">
        <v/>
      </c>
      <c r="B34" s="152" t="str">
        <v/>
      </c>
      <c r="C34" s="294"/>
      <c r="D34" s="346">
        <f t="shared" si="3"/>
        <v>0</v>
      </c>
      <c r="E34" s="370"/>
      <c r="F34" s="349" t="e">
        <f t="shared" si="0"/>
        <v>#N/A</v>
      </c>
      <c r="G34" s="350" t="e">
        <f t="shared" si="4"/>
        <v>#N/A</v>
      </c>
      <c r="H34" s="377"/>
      <c r="I34" s="378"/>
      <c r="J34" s="379"/>
      <c r="K34" s="349" t="e">
        <f t="shared" si="1"/>
        <v>#N/A</v>
      </c>
      <c r="L34" s="350" t="e">
        <f t="shared" si="5"/>
        <v>#N/A</v>
      </c>
      <c r="M34" s="377"/>
      <c r="N34" s="378"/>
      <c r="O34" s="379"/>
      <c r="P34" s="349" t="e">
        <f t="shared" si="2"/>
        <v>#N/A</v>
      </c>
      <c r="Q34" s="350" t="e">
        <f t="shared" si="6"/>
        <v>#N/A</v>
      </c>
      <c r="R34" s="377"/>
      <c r="S34" s="378"/>
      <c r="T34" s="355" t="e">
        <f t="shared" si="10"/>
        <v>#N/A</v>
      </c>
      <c r="U34" s="349" t="e">
        <f t="shared" si="11"/>
        <v>#N/A</v>
      </c>
      <c r="V34" s="356" t="e">
        <f t="shared" si="12"/>
        <v>#N/A</v>
      </c>
      <c r="W34" s="73"/>
    </row>
    <row r="35" spans="1:23" x14ac:dyDescent="0.3">
      <c r="A35" s="331" t="str">
        <v/>
      </c>
      <c r="B35" s="152" t="str">
        <v/>
      </c>
      <c r="C35" s="294"/>
      <c r="D35" s="346">
        <f t="shared" si="3"/>
        <v>0</v>
      </c>
      <c r="E35" s="370"/>
      <c r="F35" s="349" t="e">
        <f t="shared" si="0"/>
        <v>#N/A</v>
      </c>
      <c r="G35" s="350" t="e">
        <f t="shared" si="4"/>
        <v>#N/A</v>
      </c>
      <c r="H35" s="377"/>
      <c r="I35" s="378"/>
      <c r="J35" s="379"/>
      <c r="K35" s="349" t="e">
        <f t="shared" si="1"/>
        <v>#N/A</v>
      </c>
      <c r="L35" s="350" t="e">
        <f t="shared" si="5"/>
        <v>#N/A</v>
      </c>
      <c r="M35" s="377"/>
      <c r="N35" s="378"/>
      <c r="O35" s="379"/>
      <c r="P35" s="349" t="e">
        <f t="shared" si="2"/>
        <v>#N/A</v>
      </c>
      <c r="Q35" s="350" t="e">
        <f t="shared" si="6"/>
        <v>#N/A</v>
      </c>
      <c r="R35" s="377"/>
      <c r="S35" s="378"/>
      <c r="T35" s="355" t="e">
        <f t="shared" si="10"/>
        <v>#N/A</v>
      </c>
      <c r="U35" s="349" t="e">
        <f t="shared" si="11"/>
        <v>#N/A</v>
      </c>
      <c r="V35" s="356" t="e">
        <f t="shared" si="12"/>
        <v>#N/A</v>
      </c>
      <c r="W35" s="73"/>
    </row>
    <row r="36" spans="1:23" s="68" customFormat="1" ht="19.5" thickBot="1" x14ac:dyDescent="0.35">
      <c r="A36" s="336"/>
      <c r="B36" s="337" t="s">
        <v>50</v>
      </c>
      <c r="C36" s="338">
        <f t="shared" ref="C36:S36" si="13">SUM(C6:C35)</f>
        <v>0</v>
      </c>
      <c r="D36" s="339">
        <f t="shared" si="13"/>
        <v>0</v>
      </c>
      <c r="E36" s="340">
        <f t="shared" si="13"/>
        <v>0</v>
      </c>
      <c r="F36" s="334" t="e">
        <f t="shared" si="13"/>
        <v>#N/A</v>
      </c>
      <c r="G36" s="341" t="e">
        <f t="shared" si="13"/>
        <v>#N/A</v>
      </c>
      <c r="H36" s="341">
        <f t="shared" si="13"/>
        <v>0</v>
      </c>
      <c r="I36" s="342">
        <f t="shared" si="13"/>
        <v>0</v>
      </c>
      <c r="J36" s="343">
        <f t="shared" si="13"/>
        <v>0</v>
      </c>
      <c r="K36" s="334" t="e">
        <f t="shared" si="13"/>
        <v>#N/A</v>
      </c>
      <c r="L36" s="341" t="e">
        <f t="shared" si="13"/>
        <v>#N/A</v>
      </c>
      <c r="M36" s="341">
        <f t="shared" si="13"/>
        <v>0</v>
      </c>
      <c r="N36" s="342">
        <f t="shared" si="13"/>
        <v>0</v>
      </c>
      <c r="O36" s="343">
        <f t="shared" si="13"/>
        <v>0</v>
      </c>
      <c r="P36" s="334" t="e">
        <f t="shared" si="13"/>
        <v>#N/A</v>
      </c>
      <c r="Q36" s="341" t="e">
        <f t="shared" si="13"/>
        <v>#N/A</v>
      </c>
      <c r="R36" s="341">
        <f t="shared" si="13"/>
        <v>0</v>
      </c>
      <c r="S36" s="342">
        <f t="shared" si="13"/>
        <v>0</v>
      </c>
      <c r="T36" s="31" t="s">
        <v>204</v>
      </c>
      <c r="U36" s="32" t="s">
        <v>204</v>
      </c>
      <c r="V36" s="33" t="s">
        <v>204</v>
      </c>
      <c r="W36" s="344" t="str">
        <f>IF(D36&lt;&gt;'6'!I36,"ОБЩИЙ ОБЪЕМ ФИНАНСИРОВАНИЯ ПО МЕРОПРИЯТИЮ НЕ СООТВЕТСТВУЕТ СМЕТНОЙ СТОИМОСТИ В ПУНКТЕ 6","")</f>
        <v/>
      </c>
    </row>
    <row r="37" spans="1:23" ht="19.5" x14ac:dyDescent="0.3">
      <c r="A37" s="232" t="s">
        <v>634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T37" s="68"/>
      <c r="U37" s="68"/>
      <c r="V37" s="68"/>
    </row>
    <row r="38" spans="1:23" ht="19.5" x14ac:dyDescent="0.3">
      <c r="A38" s="233" t="s">
        <v>635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</row>
    <row r="39" spans="1:23" ht="19.5" x14ac:dyDescent="0.3">
      <c r="A39" s="233" t="s">
        <v>636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</row>
    <row r="40" spans="1:23" ht="19.5" x14ac:dyDescent="0.3">
      <c r="A40" s="233" t="s">
        <v>637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</row>
    <row r="59" spans="19:19" x14ac:dyDescent="0.3">
      <c r="S59" s="148"/>
    </row>
  </sheetData>
  <sheetProtection password="CAB2" sheet="1" objects="1" scenarios="1" formatColumns="0" formatRows="0" selectLockedCells="1"/>
  <printOptions horizontalCentered="1"/>
  <pageMargins left="0.39370078740157483" right="0.39370078740157483" top="0.39370078740157483" bottom="0.39370078740157483" header="0.19685039370078741" footer="0.19685039370078741"/>
  <pageSetup paperSize="9" scale="57" fitToWidth="3" fitToHeight="1000" orientation="portrait" r:id="rId1"/>
  <headerFooter>
    <oddFooter>&amp;L&amp;"Times New Roman,обычный"&amp;12&amp;A&amp;R&amp;"Times New Roman,обычный"&amp;12&amp;P из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2:W10"/>
  <sheetViews>
    <sheetView showGridLines="0" view="pageBreakPreview" zoomScale="60" zoomScaleNormal="50" workbookViewId="0">
      <pane xSplit="1" ySplit="5" topLeftCell="B6" activePane="bottomRight" state="frozen"/>
      <selection activeCell="E53" sqref="E53"/>
      <selection pane="topRight" activeCell="E53" sqref="E53"/>
      <selection pane="bottomLeft" activeCell="E53" sqref="E53"/>
      <selection pane="bottomRight" activeCell="C7" sqref="C7"/>
    </sheetView>
  </sheetViews>
  <sheetFormatPr defaultRowHeight="18.75" x14ac:dyDescent="0.3"/>
  <cols>
    <col min="1" max="1" width="7.28515625" style="2" customWidth="1"/>
    <col min="2" max="2" width="33.28515625" style="2" customWidth="1"/>
    <col min="3" max="3" width="65.7109375" style="2" customWidth="1"/>
    <col min="4" max="4" width="83" style="2" customWidth="1"/>
    <col min="5" max="5" width="37.42578125" style="2" customWidth="1"/>
    <col min="6" max="6" width="25.42578125" style="2" customWidth="1"/>
    <col min="7" max="7" width="22.28515625" style="2" customWidth="1"/>
    <col min="8" max="8" width="19" style="2" customWidth="1"/>
    <col min="9" max="9" width="24.7109375" style="2" customWidth="1"/>
    <col min="10" max="10" width="22.5703125" style="2" customWidth="1"/>
    <col min="11" max="11" width="20.42578125" style="2" customWidth="1"/>
    <col min="12" max="12" width="21.140625" style="2" customWidth="1"/>
    <col min="13" max="13" width="22" style="2" customWidth="1"/>
    <col min="14" max="14" width="38.140625" style="2" bestFit="1" customWidth="1"/>
    <col min="15" max="15" width="27.85546875" style="2" bestFit="1" customWidth="1"/>
    <col min="16" max="16" width="22.7109375" style="2" bestFit="1" customWidth="1"/>
    <col min="17" max="18" width="21.28515625" style="2" bestFit="1" customWidth="1"/>
    <col min="19" max="19" width="23" style="2" bestFit="1" customWidth="1"/>
    <col min="20" max="22" width="12.7109375" style="2" customWidth="1"/>
    <col min="23" max="23" width="9.140625" style="37"/>
    <col min="24" max="16384" width="9.140625" style="2"/>
  </cols>
  <sheetData>
    <row r="2" spans="1:14" x14ac:dyDescent="0.3">
      <c r="A2" s="37" t="s">
        <v>383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19.5" thickBot="1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ht="37.5" x14ac:dyDescent="0.3">
      <c r="A4" s="178" t="s">
        <v>8</v>
      </c>
      <c r="B4" s="184" t="s">
        <v>116</v>
      </c>
      <c r="C4" s="184" t="s">
        <v>117</v>
      </c>
      <c r="D4" s="185" t="s">
        <v>57</v>
      </c>
      <c r="E4" s="3"/>
      <c r="F4" s="3"/>
      <c r="G4" s="3"/>
      <c r="H4" s="3"/>
      <c r="I4" s="3"/>
      <c r="J4" s="3"/>
    </row>
    <row r="5" spans="1:14" ht="19.5" thickBot="1" x14ac:dyDescent="0.35">
      <c r="A5" s="194">
        <v>1</v>
      </c>
      <c r="B5" s="195">
        <v>2</v>
      </c>
      <c r="C5" s="195">
        <v>3</v>
      </c>
      <c r="D5" s="196">
        <v>4</v>
      </c>
      <c r="E5" s="3"/>
      <c r="F5" s="3"/>
      <c r="G5" s="3"/>
      <c r="H5" s="3"/>
      <c r="I5" s="3"/>
      <c r="J5" s="3"/>
    </row>
    <row r="6" spans="1:14" ht="39.75" customHeight="1" x14ac:dyDescent="0.3">
      <c r="A6" s="133" t="s">
        <v>43</v>
      </c>
      <c r="B6" s="357" t="str">
        <f>НаименованиеТерритории_п1</f>
        <v>Наименование территории реализации (именительный падеж)</v>
      </c>
      <c r="C6" s="358"/>
      <c r="D6" s="359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x14ac:dyDescent="0.3">
      <c r="A7" s="26">
        <v>1</v>
      </c>
      <c r="B7" s="24" t="s">
        <v>58</v>
      </c>
      <c r="C7" s="316"/>
      <c r="D7" s="316"/>
      <c r="E7" s="3"/>
      <c r="F7" s="3"/>
      <c r="G7" s="3"/>
      <c r="H7" s="3"/>
      <c r="I7" s="3"/>
      <c r="J7" s="3"/>
    </row>
    <row r="8" spans="1:14" ht="41.25" x14ac:dyDescent="0.3">
      <c r="A8" s="26">
        <v>2</v>
      </c>
      <c r="B8" s="24" t="s">
        <v>118</v>
      </c>
      <c r="C8" s="316"/>
      <c r="D8" s="316"/>
      <c r="E8" s="3"/>
      <c r="F8" s="3"/>
      <c r="G8" s="3"/>
      <c r="H8" s="3"/>
      <c r="I8" s="3"/>
      <c r="J8" s="3"/>
    </row>
    <row r="9" spans="1:14" x14ac:dyDescent="0.3">
      <c r="A9" s="26">
        <v>3</v>
      </c>
      <c r="B9" s="24" t="s">
        <v>59</v>
      </c>
      <c r="C9" s="316"/>
      <c r="D9" s="316"/>
      <c r="E9" s="3"/>
      <c r="F9" s="3"/>
      <c r="G9" s="3"/>
      <c r="H9" s="3"/>
      <c r="I9" s="3"/>
      <c r="J9" s="3"/>
    </row>
    <row r="10" spans="1:14" ht="25.5" customHeight="1" x14ac:dyDescent="0.3">
      <c r="A10" s="248" t="s">
        <v>638</v>
      </c>
      <c r="B10" s="248"/>
      <c r="C10" s="248"/>
      <c r="D10" s="248"/>
      <c r="E10" s="38"/>
      <c r="F10" s="38"/>
      <c r="G10" s="38"/>
      <c r="H10" s="38"/>
      <c r="I10" s="38"/>
      <c r="J10" s="38"/>
      <c r="K10" s="38"/>
      <c r="L10" s="38"/>
      <c r="M10" s="38"/>
      <c r="N10" s="38"/>
    </row>
  </sheetData>
  <sheetProtection password="CAB2" sheet="1" objects="1" scenarios="1" formatColumns="0" formatRows="0" selectLockedCells="1"/>
  <mergeCells count="2">
    <mergeCell ref="A10:D10"/>
    <mergeCell ref="B6:D6"/>
  </mergeCells>
  <printOptions horizontalCentered="1"/>
  <pageMargins left="0.39370078740157483" right="0.39370078740157483" top="0.39370078740157483" bottom="0.39370078740157483" header="0.19685039370078741" footer="0.19685039370078741"/>
  <pageSetup paperSize="9" scale="73" fitToHeight="1000" orientation="landscape" r:id="rId1"/>
  <headerFooter>
    <oddFooter>&amp;L&amp;"Times New Roman,обычный"&amp;12&amp;A&amp;R&amp;"Times New Roman,обычный"&amp;12&amp;P из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2:W249"/>
  <sheetViews>
    <sheetView showGridLines="0" view="pageBreakPreview" zoomScale="60" zoomScaleNormal="50" workbookViewId="0">
      <pane xSplit="1" ySplit="5" topLeftCell="B40" activePane="bottomRight" state="frozen"/>
      <selection activeCell="E53" sqref="E53"/>
      <selection pane="topRight" activeCell="E53" sqref="E53"/>
      <selection pane="bottomLeft" activeCell="E53" sqref="E53"/>
      <selection pane="bottomRight" activeCell="N78" sqref="N78"/>
    </sheetView>
  </sheetViews>
  <sheetFormatPr defaultRowHeight="18.75" x14ac:dyDescent="0.3"/>
  <cols>
    <col min="1" max="1" width="7.28515625" style="2" customWidth="1"/>
    <col min="2" max="2" width="34" style="2" customWidth="1"/>
    <col min="3" max="13" width="20.140625" style="2" customWidth="1"/>
    <col min="14" max="14" width="27.42578125" style="2" customWidth="1"/>
    <col min="15" max="15" width="27.85546875" style="2" bestFit="1" customWidth="1"/>
    <col min="16" max="16" width="22.7109375" style="2" bestFit="1" customWidth="1"/>
    <col min="17" max="18" width="21.28515625" style="2" bestFit="1" customWidth="1"/>
    <col min="19" max="19" width="23" style="2" bestFit="1" customWidth="1"/>
    <col min="20" max="22" width="12.7109375" style="2" customWidth="1"/>
    <col min="23" max="23" width="9.140625" style="37"/>
    <col min="24" max="16384" width="9.140625" style="2"/>
  </cols>
  <sheetData>
    <row r="2" spans="1:14" x14ac:dyDescent="0.3">
      <c r="A2" s="38" t="s">
        <v>382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ht="19.5" thickBot="1" x14ac:dyDescent="0.3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ht="84.75" customHeight="1" x14ac:dyDescent="0.3">
      <c r="A4" s="178" t="s">
        <v>8</v>
      </c>
      <c r="B4" s="184" t="s">
        <v>51</v>
      </c>
      <c r="C4" s="184" t="s">
        <v>211</v>
      </c>
      <c r="D4" s="184" t="s">
        <v>221</v>
      </c>
      <c r="E4" s="184" t="s">
        <v>220</v>
      </c>
      <c r="F4" s="184" t="s">
        <v>219</v>
      </c>
      <c r="G4" s="184" t="s">
        <v>218</v>
      </c>
      <c r="H4" s="184" t="s">
        <v>217</v>
      </c>
      <c r="I4" s="184" t="s">
        <v>216</v>
      </c>
      <c r="J4" s="184" t="s">
        <v>215</v>
      </c>
      <c r="K4" s="184" t="s">
        <v>214</v>
      </c>
      <c r="L4" s="184" t="s">
        <v>213</v>
      </c>
      <c r="M4" s="184" t="s">
        <v>212</v>
      </c>
      <c r="N4" s="188" t="s">
        <v>119</v>
      </c>
    </row>
    <row r="5" spans="1:14" ht="19.5" thickBot="1" x14ac:dyDescent="0.35">
      <c r="A5" s="181">
        <v>1</v>
      </c>
      <c r="B5" s="182">
        <v>2</v>
      </c>
      <c r="C5" s="182">
        <v>3</v>
      </c>
      <c r="D5" s="182">
        <v>4</v>
      </c>
      <c r="E5" s="182">
        <v>5</v>
      </c>
      <c r="F5" s="182">
        <v>6</v>
      </c>
      <c r="G5" s="182">
        <v>7</v>
      </c>
      <c r="H5" s="182">
        <v>8</v>
      </c>
      <c r="I5" s="182">
        <v>9</v>
      </c>
      <c r="J5" s="182">
        <v>10</v>
      </c>
      <c r="K5" s="182">
        <v>11</v>
      </c>
      <c r="L5" s="182">
        <v>12</v>
      </c>
      <c r="M5" s="182">
        <v>13</v>
      </c>
      <c r="N5" s="183">
        <v>14</v>
      </c>
    </row>
    <row r="6" spans="1:14" ht="37.5" customHeight="1" thickBot="1" x14ac:dyDescent="0.35">
      <c r="A6" s="199"/>
      <c r="B6" s="360" t="str">
        <f>НаименованиеТерритории_п1</f>
        <v>Наименование территории реализации (именительный падеж)</v>
      </c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1"/>
    </row>
    <row r="7" spans="1:14" x14ac:dyDescent="0.3">
      <c r="A7" s="91" t="s">
        <v>140</v>
      </c>
      <c r="B7" s="318" t="s">
        <v>52</v>
      </c>
      <c r="C7" s="92">
        <f>SUM(C22,C37,C52,C67,C82,C97,C112,C127,C142,C157,C172,C187,C202,C217,C232)</f>
        <v>0</v>
      </c>
      <c r="D7" s="92">
        <f t="shared" ref="D7:M7" si="0">SUM(D22,D37,D52,D67,D82,D97,D112,D127,D142,D157,D172,D187,D202,D217,D232)</f>
        <v>0</v>
      </c>
      <c r="E7" s="92">
        <f t="shared" si="0"/>
        <v>0</v>
      </c>
      <c r="F7" s="92">
        <f t="shared" si="0"/>
        <v>0</v>
      </c>
      <c r="G7" s="92">
        <f t="shared" si="0"/>
        <v>0</v>
      </c>
      <c r="H7" s="92">
        <f t="shared" si="0"/>
        <v>0</v>
      </c>
      <c r="I7" s="92">
        <f t="shared" si="0"/>
        <v>0</v>
      </c>
      <c r="J7" s="92">
        <f t="shared" si="0"/>
        <v>0</v>
      </c>
      <c r="K7" s="92">
        <f t="shared" si="0"/>
        <v>0</v>
      </c>
      <c r="L7" s="92">
        <f t="shared" si="0"/>
        <v>0</v>
      </c>
      <c r="M7" s="92">
        <f t="shared" si="0"/>
        <v>0</v>
      </c>
      <c r="N7" s="92" t="s">
        <v>190</v>
      </c>
    </row>
    <row r="8" spans="1:14" x14ac:dyDescent="0.3">
      <c r="A8" s="13"/>
      <c r="B8" s="16" t="s">
        <v>120</v>
      </c>
      <c r="C8" s="35" t="s">
        <v>190</v>
      </c>
      <c r="D8" s="35" t="s">
        <v>190</v>
      </c>
      <c r="E8" s="35" t="s">
        <v>190</v>
      </c>
      <c r="F8" s="35" t="s">
        <v>190</v>
      </c>
      <c r="G8" s="35" t="s">
        <v>190</v>
      </c>
      <c r="H8" s="35" t="s">
        <v>190</v>
      </c>
      <c r="I8" s="35" t="s">
        <v>190</v>
      </c>
      <c r="J8" s="35" t="s">
        <v>190</v>
      </c>
      <c r="K8" s="35" t="s">
        <v>190</v>
      </c>
      <c r="L8" s="35" t="s">
        <v>190</v>
      </c>
      <c r="M8" s="35" t="s">
        <v>190</v>
      </c>
      <c r="N8" s="35" t="s">
        <v>190</v>
      </c>
    </row>
    <row r="9" spans="1:14" x14ac:dyDescent="0.3">
      <c r="A9" s="25" t="s">
        <v>139</v>
      </c>
      <c r="B9" s="16" t="s">
        <v>121</v>
      </c>
      <c r="C9" s="92">
        <f t="shared" ref="C9:M9" si="1">SUM(C24,C39,C54,C69,C84,C99,C114,C129,C144,C159,C174,C189,C204,C219,C234)</f>
        <v>0</v>
      </c>
      <c r="D9" s="92">
        <f t="shared" si="1"/>
        <v>0</v>
      </c>
      <c r="E9" s="92">
        <f t="shared" si="1"/>
        <v>0</v>
      </c>
      <c r="F9" s="92">
        <f t="shared" si="1"/>
        <v>0</v>
      </c>
      <c r="G9" s="92">
        <f t="shared" si="1"/>
        <v>0</v>
      </c>
      <c r="H9" s="92">
        <f t="shared" si="1"/>
        <v>0</v>
      </c>
      <c r="I9" s="92">
        <f t="shared" si="1"/>
        <v>0</v>
      </c>
      <c r="J9" s="92">
        <f t="shared" si="1"/>
        <v>0</v>
      </c>
      <c r="K9" s="92">
        <f t="shared" si="1"/>
        <v>0</v>
      </c>
      <c r="L9" s="92">
        <f t="shared" si="1"/>
        <v>0</v>
      </c>
      <c r="M9" s="92">
        <f t="shared" si="1"/>
        <v>0</v>
      </c>
      <c r="N9" s="35" t="s">
        <v>190</v>
      </c>
    </row>
    <row r="10" spans="1:14" x14ac:dyDescent="0.3">
      <c r="A10" s="25" t="s">
        <v>138</v>
      </c>
      <c r="B10" s="16" t="s">
        <v>122</v>
      </c>
      <c r="C10" s="92">
        <f t="shared" ref="C10:M10" si="2">SUM(C25,C40,C55,C70,C85,C100,C115,C130,C145,C160,C175,C190,C205,C220,C235)</f>
        <v>0</v>
      </c>
      <c r="D10" s="92">
        <f t="shared" si="2"/>
        <v>0</v>
      </c>
      <c r="E10" s="92">
        <f t="shared" si="2"/>
        <v>0</v>
      </c>
      <c r="F10" s="92">
        <f t="shared" si="2"/>
        <v>0</v>
      </c>
      <c r="G10" s="92">
        <f t="shared" si="2"/>
        <v>0</v>
      </c>
      <c r="H10" s="92">
        <f t="shared" si="2"/>
        <v>0</v>
      </c>
      <c r="I10" s="92">
        <f t="shared" si="2"/>
        <v>0</v>
      </c>
      <c r="J10" s="92">
        <f t="shared" si="2"/>
        <v>0</v>
      </c>
      <c r="K10" s="92">
        <f t="shared" si="2"/>
        <v>0</v>
      </c>
      <c r="L10" s="92">
        <f t="shared" si="2"/>
        <v>0</v>
      </c>
      <c r="M10" s="92">
        <f t="shared" si="2"/>
        <v>0</v>
      </c>
      <c r="N10" s="35" t="s">
        <v>190</v>
      </c>
    </row>
    <row r="11" spans="1:14" x14ac:dyDescent="0.3">
      <c r="A11" s="25" t="s">
        <v>137</v>
      </c>
      <c r="B11" s="16" t="s">
        <v>123</v>
      </c>
      <c r="C11" s="92">
        <f t="shared" ref="C11:M11" si="3">SUM(C26,C41,C56,C71,C86,C101,C116,C131,C146,C161,C176,C191,C206,C221,C236)</f>
        <v>0</v>
      </c>
      <c r="D11" s="92">
        <f t="shared" si="3"/>
        <v>0</v>
      </c>
      <c r="E11" s="92">
        <f t="shared" si="3"/>
        <v>0</v>
      </c>
      <c r="F11" s="92">
        <f t="shared" si="3"/>
        <v>0</v>
      </c>
      <c r="G11" s="92">
        <f t="shared" si="3"/>
        <v>0</v>
      </c>
      <c r="H11" s="92">
        <f t="shared" si="3"/>
        <v>0</v>
      </c>
      <c r="I11" s="92">
        <f t="shared" si="3"/>
        <v>0</v>
      </c>
      <c r="J11" s="92">
        <f t="shared" si="3"/>
        <v>0</v>
      </c>
      <c r="K11" s="92">
        <f t="shared" si="3"/>
        <v>0</v>
      </c>
      <c r="L11" s="92">
        <f t="shared" si="3"/>
        <v>0</v>
      </c>
      <c r="M11" s="92">
        <f t="shared" si="3"/>
        <v>0</v>
      </c>
      <c r="N11" s="35" t="s">
        <v>190</v>
      </c>
    </row>
    <row r="12" spans="1:14" x14ac:dyDescent="0.3">
      <c r="A12" s="25" t="s">
        <v>136</v>
      </c>
      <c r="B12" s="16" t="s">
        <v>124</v>
      </c>
      <c r="C12" s="92">
        <f t="shared" ref="C12:M12" si="4">SUM(C27,C42,C57,C72,C87,C102,C117,C132,C147,C162,C177,C192,C207,C222,C237)</f>
        <v>0</v>
      </c>
      <c r="D12" s="92">
        <f t="shared" si="4"/>
        <v>0</v>
      </c>
      <c r="E12" s="92">
        <f t="shared" si="4"/>
        <v>0</v>
      </c>
      <c r="F12" s="92">
        <f t="shared" si="4"/>
        <v>0</v>
      </c>
      <c r="G12" s="92">
        <f t="shared" si="4"/>
        <v>0</v>
      </c>
      <c r="H12" s="92">
        <f t="shared" si="4"/>
        <v>0</v>
      </c>
      <c r="I12" s="92">
        <f t="shared" si="4"/>
        <v>0</v>
      </c>
      <c r="J12" s="92">
        <f t="shared" si="4"/>
        <v>0</v>
      </c>
      <c r="K12" s="92">
        <f t="shared" si="4"/>
        <v>0</v>
      </c>
      <c r="L12" s="92">
        <f t="shared" si="4"/>
        <v>0</v>
      </c>
      <c r="M12" s="92">
        <f t="shared" si="4"/>
        <v>0</v>
      </c>
      <c r="N12" s="35" t="s">
        <v>190</v>
      </c>
    </row>
    <row r="13" spans="1:14" x14ac:dyDescent="0.3">
      <c r="A13" s="17" t="s">
        <v>135</v>
      </c>
      <c r="B13" s="16" t="s">
        <v>125</v>
      </c>
      <c r="C13" s="92">
        <f t="shared" ref="C13:M13" si="5">SUM(C28,C43,C58,C73,C88,C103,C118,C133,C148,C163,C178,C193,C208,C223,C238)</f>
        <v>0</v>
      </c>
      <c r="D13" s="92">
        <f t="shared" si="5"/>
        <v>0</v>
      </c>
      <c r="E13" s="92">
        <f t="shared" si="5"/>
        <v>0</v>
      </c>
      <c r="F13" s="92">
        <f t="shared" si="5"/>
        <v>0</v>
      </c>
      <c r="G13" s="92">
        <f t="shared" si="5"/>
        <v>0</v>
      </c>
      <c r="H13" s="92">
        <f t="shared" si="5"/>
        <v>0</v>
      </c>
      <c r="I13" s="92">
        <f t="shared" si="5"/>
        <v>0</v>
      </c>
      <c r="J13" s="92">
        <f t="shared" si="5"/>
        <v>0</v>
      </c>
      <c r="K13" s="92">
        <f t="shared" si="5"/>
        <v>0</v>
      </c>
      <c r="L13" s="92">
        <f t="shared" si="5"/>
        <v>0</v>
      </c>
      <c r="M13" s="92">
        <f t="shared" si="5"/>
        <v>0</v>
      </c>
      <c r="N13" s="35" t="s">
        <v>190</v>
      </c>
    </row>
    <row r="14" spans="1:14" x14ac:dyDescent="0.3">
      <c r="A14" s="25" t="s">
        <v>134</v>
      </c>
      <c r="B14" s="16" t="s">
        <v>126</v>
      </c>
      <c r="C14" s="92">
        <f t="shared" ref="C14:M14" si="6">SUM(C29,C44,C59,C74,C89,C104,C119,C134,C149,C164,C179,C194,C209,C224,C239)</f>
        <v>0</v>
      </c>
      <c r="D14" s="92">
        <f t="shared" si="6"/>
        <v>0</v>
      </c>
      <c r="E14" s="92">
        <f t="shared" si="6"/>
        <v>0</v>
      </c>
      <c r="F14" s="92">
        <f t="shared" si="6"/>
        <v>0</v>
      </c>
      <c r="G14" s="92">
        <f t="shared" si="6"/>
        <v>0</v>
      </c>
      <c r="H14" s="92">
        <f t="shared" si="6"/>
        <v>0</v>
      </c>
      <c r="I14" s="92">
        <f t="shared" si="6"/>
        <v>0</v>
      </c>
      <c r="J14" s="92">
        <f t="shared" si="6"/>
        <v>0</v>
      </c>
      <c r="K14" s="92">
        <f t="shared" si="6"/>
        <v>0</v>
      </c>
      <c r="L14" s="92">
        <f t="shared" si="6"/>
        <v>0</v>
      </c>
      <c r="M14" s="92">
        <f t="shared" si="6"/>
        <v>0</v>
      </c>
      <c r="N14" s="35" t="s">
        <v>190</v>
      </c>
    </row>
    <row r="15" spans="1:14" x14ac:dyDescent="0.3">
      <c r="A15" s="13" t="s">
        <v>133</v>
      </c>
      <c r="B15" s="16" t="s">
        <v>53</v>
      </c>
      <c r="C15" s="92">
        <f t="shared" ref="C15:M15" si="7">SUM(C30,C45,C60,C75,C90,C105,C120,C135,C150,C165,C180,C195,C210,C225,C240)</f>
        <v>0</v>
      </c>
      <c r="D15" s="92">
        <f t="shared" si="7"/>
        <v>0</v>
      </c>
      <c r="E15" s="92">
        <f t="shared" si="7"/>
        <v>0</v>
      </c>
      <c r="F15" s="92">
        <f t="shared" si="7"/>
        <v>0</v>
      </c>
      <c r="G15" s="92">
        <f t="shared" si="7"/>
        <v>0</v>
      </c>
      <c r="H15" s="92">
        <f t="shared" si="7"/>
        <v>0</v>
      </c>
      <c r="I15" s="92">
        <f t="shared" si="7"/>
        <v>0</v>
      </c>
      <c r="J15" s="92">
        <f t="shared" si="7"/>
        <v>0</v>
      </c>
      <c r="K15" s="92">
        <f t="shared" si="7"/>
        <v>0</v>
      </c>
      <c r="L15" s="92">
        <f t="shared" si="7"/>
        <v>0</v>
      </c>
      <c r="M15" s="92">
        <f t="shared" si="7"/>
        <v>0</v>
      </c>
      <c r="N15" s="35" t="s">
        <v>190</v>
      </c>
    </row>
    <row r="16" spans="1:14" x14ac:dyDescent="0.3">
      <c r="A16" s="25" t="s">
        <v>132</v>
      </c>
      <c r="B16" s="16" t="s">
        <v>54</v>
      </c>
      <c r="C16" s="92">
        <f t="shared" ref="C16:M16" si="8">SUM(C31,C46,C61,C76,C91,C106,C121,C136,C151,C166,C181,C196,C211,C226,C241)</f>
        <v>0</v>
      </c>
      <c r="D16" s="92">
        <f t="shared" si="8"/>
        <v>0</v>
      </c>
      <c r="E16" s="92">
        <f t="shared" si="8"/>
        <v>0</v>
      </c>
      <c r="F16" s="92">
        <f t="shared" si="8"/>
        <v>0</v>
      </c>
      <c r="G16" s="92">
        <f t="shared" si="8"/>
        <v>0</v>
      </c>
      <c r="H16" s="92">
        <f t="shared" si="8"/>
        <v>0</v>
      </c>
      <c r="I16" s="92">
        <f t="shared" si="8"/>
        <v>0</v>
      </c>
      <c r="J16" s="92">
        <f t="shared" si="8"/>
        <v>0</v>
      </c>
      <c r="K16" s="92">
        <f t="shared" si="8"/>
        <v>0</v>
      </c>
      <c r="L16" s="92">
        <f t="shared" si="8"/>
        <v>0</v>
      </c>
      <c r="M16" s="92">
        <f t="shared" si="8"/>
        <v>0</v>
      </c>
      <c r="N16" s="35" t="s">
        <v>190</v>
      </c>
    </row>
    <row r="17" spans="1:23" x14ac:dyDescent="0.3">
      <c r="A17" s="25" t="s">
        <v>131</v>
      </c>
      <c r="B17" s="16" t="s">
        <v>127</v>
      </c>
      <c r="C17" s="92">
        <f t="shared" ref="C17:M17" si="9">SUM(C32,C47,C62,C77,C92,C107,C122,C137,C152,C167,C182,C197,C212,C227,C242)</f>
        <v>0</v>
      </c>
      <c r="D17" s="92">
        <f t="shared" si="9"/>
        <v>0</v>
      </c>
      <c r="E17" s="92">
        <f t="shared" si="9"/>
        <v>0</v>
      </c>
      <c r="F17" s="92">
        <f t="shared" si="9"/>
        <v>0</v>
      </c>
      <c r="G17" s="92">
        <f t="shared" si="9"/>
        <v>0</v>
      </c>
      <c r="H17" s="92">
        <f t="shared" si="9"/>
        <v>0</v>
      </c>
      <c r="I17" s="92">
        <f t="shared" si="9"/>
        <v>0</v>
      </c>
      <c r="J17" s="92">
        <f t="shared" si="9"/>
        <v>0</v>
      </c>
      <c r="K17" s="92">
        <f t="shared" si="9"/>
        <v>0</v>
      </c>
      <c r="L17" s="92">
        <f t="shared" si="9"/>
        <v>0</v>
      </c>
      <c r="M17" s="92">
        <f t="shared" si="9"/>
        <v>0</v>
      </c>
      <c r="N17" s="35" t="s">
        <v>190</v>
      </c>
    </row>
    <row r="18" spans="1:23" ht="41.25" x14ac:dyDescent="0.3">
      <c r="A18" s="25" t="s">
        <v>143</v>
      </c>
      <c r="B18" s="16" t="s">
        <v>144</v>
      </c>
      <c r="C18" s="92">
        <f t="shared" ref="C18:M18" si="10">SUM(C33,C48,C63,C78,C93,C108,C123,C138,C153,C168,C183,C198,C213,C228,C243)</f>
        <v>0</v>
      </c>
      <c r="D18" s="92">
        <f t="shared" si="10"/>
        <v>0</v>
      </c>
      <c r="E18" s="92">
        <f t="shared" si="10"/>
        <v>0</v>
      </c>
      <c r="F18" s="92">
        <f t="shared" si="10"/>
        <v>0</v>
      </c>
      <c r="G18" s="92">
        <f t="shared" si="10"/>
        <v>0</v>
      </c>
      <c r="H18" s="92">
        <f t="shared" si="10"/>
        <v>0</v>
      </c>
      <c r="I18" s="92">
        <f t="shared" si="10"/>
        <v>0</v>
      </c>
      <c r="J18" s="92">
        <f t="shared" si="10"/>
        <v>0</v>
      </c>
      <c r="K18" s="92">
        <f t="shared" si="10"/>
        <v>0</v>
      </c>
      <c r="L18" s="92">
        <f t="shared" si="10"/>
        <v>0</v>
      </c>
      <c r="M18" s="92">
        <f t="shared" si="10"/>
        <v>0</v>
      </c>
      <c r="N18" s="35" t="s">
        <v>190</v>
      </c>
    </row>
    <row r="19" spans="1:23" ht="41.25" x14ac:dyDescent="0.3">
      <c r="A19" s="25" t="s">
        <v>142</v>
      </c>
      <c r="B19" s="16" t="s">
        <v>145</v>
      </c>
      <c r="C19" s="92">
        <f t="shared" ref="C19:M20" si="11">SUM(C34,C49,C64,C79,C94,C109,C124,C139,C154,C169,C184,C199,C214,C229,C244)</f>
        <v>0</v>
      </c>
      <c r="D19" s="92">
        <f t="shared" si="11"/>
        <v>0</v>
      </c>
      <c r="E19" s="92">
        <f t="shared" si="11"/>
        <v>0</v>
      </c>
      <c r="F19" s="92">
        <f t="shared" si="11"/>
        <v>0</v>
      </c>
      <c r="G19" s="92">
        <f t="shared" si="11"/>
        <v>0</v>
      </c>
      <c r="H19" s="92">
        <f t="shared" si="11"/>
        <v>0</v>
      </c>
      <c r="I19" s="92">
        <f t="shared" si="11"/>
        <v>0</v>
      </c>
      <c r="J19" s="92">
        <f t="shared" si="11"/>
        <v>0</v>
      </c>
      <c r="K19" s="92">
        <f t="shared" si="11"/>
        <v>0</v>
      </c>
      <c r="L19" s="92">
        <f t="shared" si="11"/>
        <v>0</v>
      </c>
      <c r="M19" s="92">
        <f t="shared" si="11"/>
        <v>0</v>
      </c>
      <c r="N19" s="35" t="s">
        <v>190</v>
      </c>
    </row>
    <row r="20" spans="1:23" ht="23.25" thickBot="1" x14ac:dyDescent="0.35">
      <c r="A20" s="131" t="s">
        <v>141</v>
      </c>
      <c r="B20" s="152" t="s">
        <v>128</v>
      </c>
      <c r="C20" s="92">
        <f t="shared" si="11"/>
        <v>0</v>
      </c>
      <c r="D20" s="92">
        <f t="shared" si="11"/>
        <v>0</v>
      </c>
      <c r="E20" s="92">
        <f t="shared" si="11"/>
        <v>0</v>
      </c>
      <c r="F20" s="92">
        <f t="shared" si="11"/>
        <v>0</v>
      </c>
      <c r="G20" s="92">
        <f t="shared" si="11"/>
        <v>0</v>
      </c>
      <c r="H20" s="92">
        <f t="shared" si="11"/>
        <v>0</v>
      </c>
      <c r="I20" s="92">
        <f t="shared" si="11"/>
        <v>0</v>
      </c>
      <c r="J20" s="92">
        <f t="shared" si="11"/>
        <v>0</v>
      </c>
      <c r="K20" s="92">
        <f t="shared" si="11"/>
        <v>0</v>
      </c>
      <c r="L20" s="92">
        <f t="shared" si="11"/>
        <v>0</v>
      </c>
      <c r="M20" s="92">
        <f t="shared" si="11"/>
        <v>0</v>
      </c>
      <c r="N20" s="153" t="s">
        <v>190</v>
      </c>
    </row>
    <row r="21" spans="1:23" ht="39.950000000000003" customHeight="1" thickBot="1" x14ac:dyDescent="0.35">
      <c r="A21" s="145" t="s">
        <v>140</v>
      </c>
      <c r="B21" s="362" t="str">
        <f>НасПункт1_п2</f>
        <v/>
      </c>
      <c r="C21" s="362"/>
      <c r="D21" s="362"/>
      <c r="E21" s="362"/>
      <c r="F21" s="362"/>
      <c r="G21" s="362"/>
      <c r="H21" s="362"/>
      <c r="I21" s="362"/>
      <c r="J21" s="362"/>
      <c r="K21" s="362"/>
      <c r="L21" s="362"/>
      <c r="M21" s="362"/>
      <c r="N21" s="363"/>
    </row>
    <row r="22" spans="1:23" x14ac:dyDescent="0.3">
      <c r="A22" s="130" t="s">
        <v>140</v>
      </c>
      <c r="B22" s="318" t="s">
        <v>52</v>
      </c>
      <c r="C22" s="92">
        <f>C24+C25+C26+C30+C31</f>
        <v>0</v>
      </c>
      <c r="D22" s="92">
        <f t="shared" ref="D22:M22" si="12">D24+D25+D26+D30+D31</f>
        <v>0</v>
      </c>
      <c r="E22" s="92">
        <f t="shared" si="12"/>
        <v>0</v>
      </c>
      <c r="F22" s="92">
        <f t="shared" si="12"/>
        <v>0</v>
      </c>
      <c r="G22" s="92">
        <f t="shared" si="12"/>
        <v>0</v>
      </c>
      <c r="H22" s="92">
        <f t="shared" si="12"/>
        <v>0</v>
      </c>
      <c r="I22" s="92">
        <f t="shared" si="12"/>
        <v>0</v>
      </c>
      <c r="J22" s="92">
        <f t="shared" si="12"/>
        <v>0</v>
      </c>
      <c r="K22" s="92">
        <f t="shared" si="12"/>
        <v>0</v>
      </c>
      <c r="L22" s="92">
        <f t="shared" si="12"/>
        <v>0</v>
      </c>
      <c r="M22" s="92">
        <f t="shared" si="12"/>
        <v>0</v>
      </c>
      <c r="N22" s="325"/>
    </row>
    <row r="23" spans="1:23" x14ac:dyDescent="0.3">
      <c r="A23" s="25"/>
      <c r="B23" s="24" t="s">
        <v>120</v>
      </c>
      <c r="C23" s="26" t="s">
        <v>190</v>
      </c>
      <c r="D23" s="26" t="s">
        <v>190</v>
      </c>
      <c r="E23" s="26" t="s">
        <v>190</v>
      </c>
      <c r="F23" s="26" t="s">
        <v>190</v>
      </c>
      <c r="G23" s="26" t="s">
        <v>190</v>
      </c>
      <c r="H23" s="26" t="s">
        <v>190</v>
      </c>
      <c r="I23" s="26" t="s">
        <v>190</v>
      </c>
      <c r="J23" s="26" t="s">
        <v>190</v>
      </c>
      <c r="K23" s="26" t="s">
        <v>190</v>
      </c>
      <c r="L23" s="26" t="s">
        <v>190</v>
      </c>
      <c r="M23" s="26" t="s">
        <v>190</v>
      </c>
      <c r="N23" s="26" t="s">
        <v>190</v>
      </c>
    </row>
    <row r="24" spans="1:23" x14ac:dyDescent="0.3">
      <c r="A24" s="25" t="s">
        <v>139</v>
      </c>
      <c r="B24" s="24" t="s">
        <v>121</v>
      </c>
      <c r="C24" s="304"/>
      <c r="D24" s="304"/>
      <c r="E24" s="304"/>
      <c r="F24" s="304"/>
      <c r="G24" s="304"/>
      <c r="H24" s="304"/>
      <c r="I24" s="304"/>
      <c r="J24" s="304"/>
      <c r="K24" s="304"/>
      <c r="L24" s="304"/>
      <c r="M24" s="304"/>
      <c r="N24" s="26" t="s">
        <v>190</v>
      </c>
    </row>
    <row r="25" spans="1:23" x14ac:dyDescent="0.3">
      <c r="A25" s="25" t="s">
        <v>138</v>
      </c>
      <c r="B25" s="24" t="s">
        <v>122</v>
      </c>
      <c r="C25" s="304"/>
      <c r="D25" s="304"/>
      <c r="E25" s="304"/>
      <c r="F25" s="304"/>
      <c r="G25" s="304"/>
      <c r="H25" s="304"/>
      <c r="I25" s="304"/>
      <c r="J25" s="304"/>
      <c r="K25" s="304"/>
      <c r="L25" s="304"/>
      <c r="M25" s="304"/>
      <c r="N25" s="26" t="s">
        <v>190</v>
      </c>
    </row>
    <row r="26" spans="1:23" s="68" customFormat="1" x14ac:dyDescent="0.3">
      <c r="A26" s="17" t="s">
        <v>137</v>
      </c>
      <c r="B26" s="16" t="s">
        <v>129</v>
      </c>
      <c r="C26" s="35">
        <f>C27+C28+C29</f>
        <v>0</v>
      </c>
      <c r="D26" s="35">
        <f t="shared" ref="D26:M26" si="13">D27+D28+D29</f>
        <v>0</v>
      </c>
      <c r="E26" s="35">
        <f t="shared" si="13"/>
        <v>0</v>
      </c>
      <c r="F26" s="35">
        <f t="shared" si="13"/>
        <v>0</v>
      </c>
      <c r="G26" s="35">
        <f t="shared" si="13"/>
        <v>0</v>
      </c>
      <c r="H26" s="35">
        <f t="shared" si="13"/>
        <v>0</v>
      </c>
      <c r="I26" s="35">
        <f t="shared" si="13"/>
        <v>0</v>
      </c>
      <c r="J26" s="35">
        <f t="shared" si="13"/>
        <v>0</v>
      </c>
      <c r="K26" s="35">
        <f t="shared" si="13"/>
        <v>0</v>
      </c>
      <c r="L26" s="35">
        <f t="shared" si="13"/>
        <v>0</v>
      </c>
      <c r="M26" s="35">
        <f t="shared" si="13"/>
        <v>0</v>
      </c>
      <c r="N26" s="35" t="s">
        <v>190</v>
      </c>
      <c r="W26" s="78"/>
    </row>
    <row r="27" spans="1:23" x14ac:dyDescent="0.3">
      <c r="A27" s="25" t="s">
        <v>136</v>
      </c>
      <c r="B27" s="24" t="s">
        <v>124</v>
      </c>
      <c r="C27" s="304"/>
      <c r="D27" s="304"/>
      <c r="E27" s="304"/>
      <c r="F27" s="304"/>
      <c r="G27" s="304"/>
      <c r="H27" s="304"/>
      <c r="I27" s="304"/>
      <c r="J27" s="304"/>
      <c r="K27" s="304"/>
      <c r="L27" s="304"/>
      <c r="M27" s="304"/>
      <c r="N27" s="26" t="s">
        <v>190</v>
      </c>
    </row>
    <row r="28" spans="1:23" x14ac:dyDescent="0.3">
      <c r="A28" s="15" t="s">
        <v>135</v>
      </c>
      <c r="B28" s="16" t="s">
        <v>125</v>
      </c>
      <c r="C28" s="304"/>
      <c r="D28" s="304"/>
      <c r="E28" s="304"/>
      <c r="F28" s="304"/>
      <c r="G28" s="304"/>
      <c r="H28" s="304"/>
      <c r="I28" s="304"/>
      <c r="J28" s="304"/>
      <c r="K28" s="304"/>
      <c r="L28" s="304"/>
      <c r="M28" s="304"/>
      <c r="N28" s="26" t="s">
        <v>190</v>
      </c>
    </row>
    <row r="29" spans="1:23" x14ac:dyDescent="0.3">
      <c r="A29" s="25" t="s">
        <v>134</v>
      </c>
      <c r="B29" s="24" t="s">
        <v>126</v>
      </c>
      <c r="C29" s="304"/>
      <c r="D29" s="304"/>
      <c r="E29" s="304"/>
      <c r="F29" s="304"/>
      <c r="G29" s="304"/>
      <c r="H29" s="304"/>
      <c r="I29" s="304"/>
      <c r="J29" s="304"/>
      <c r="K29" s="304"/>
      <c r="L29" s="304"/>
      <c r="M29" s="304"/>
      <c r="N29" s="26" t="s">
        <v>190</v>
      </c>
    </row>
    <row r="30" spans="1:23" x14ac:dyDescent="0.3">
      <c r="A30" s="25" t="s">
        <v>133</v>
      </c>
      <c r="B30" s="24" t="s">
        <v>53</v>
      </c>
      <c r="C30" s="304"/>
      <c r="D30" s="304"/>
      <c r="E30" s="304"/>
      <c r="F30" s="304"/>
      <c r="G30" s="304"/>
      <c r="H30" s="304"/>
      <c r="I30" s="304"/>
      <c r="J30" s="304"/>
      <c r="K30" s="304"/>
      <c r="L30" s="304"/>
      <c r="M30" s="304"/>
      <c r="N30" s="26" t="s">
        <v>190</v>
      </c>
    </row>
    <row r="31" spans="1:23" x14ac:dyDescent="0.3">
      <c r="A31" s="25" t="s">
        <v>132</v>
      </c>
      <c r="B31" s="24" t="s">
        <v>54</v>
      </c>
      <c r="C31" s="304"/>
      <c r="D31" s="304"/>
      <c r="E31" s="304"/>
      <c r="F31" s="304"/>
      <c r="G31" s="304"/>
      <c r="H31" s="304"/>
      <c r="I31" s="304"/>
      <c r="J31" s="304"/>
      <c r="K31" s="304"/>
      <c r="L31" s="304"/>
      <c r="M31" s="304"/>
      <c r="N31" s="26" t="s">
        <v>190</v>
      </c>
    </row>
    <row r="32" spans="1:23" x14ac:dyDescent="0.3">
      <c r="A32" s="25" t="s">
        <v>131</v>
      </c>
      <c r="B32" s="16" t="s">
        <v>127</v>
      </c>
      <c r="C32" s="304"/>
      <c r="D32" s="304"/>
      <c r="E32" s="304"/>
      <c r="F32" s="304"/>
      <c r="G32" s="304"/>
      <c r="H32" s="304"/>
      <c r="I32" s="304"/>
      <c r="J32" s="304"/>
      <c r="K32" s="304"/>
      <c r="L32" s="304"/>
      <c r="M32" s="304"/>
      <c r="N32" s="26" t="s">
        <v>190</v>
      </c>
    </row>
    <row r="33" spans="1:23" s="68" customFormat="1" ht="37.5" x14ac:dyDescent="0.3">
      <c r="A33" s="17">
        <v>2</v>
      </c>
      <c r="B33" s="16" t="s">
        <v>55</v>
      </c>
      <c r="C33" s="35">
        <f>C28+C29+C30+C32</f>
        <v>0</v>
      </c>
      <c r="D33" s="35">
        <f t="shared" ref="D33:M33" si="14">D28+D29+D30+D32</f>
        <v>0</v>
      </c>
      <c r="E33" s="35">
        <f t="shared" si="14"/>
        <v>0</v>
      </c>
      <c r="F33" s="35">
        <f t="shared" si="14"/>
        <v>0</v>
      </c>
      <c r="G33" s="35">
        <f t="shared" si="14"/>
        <v>0</v>
      </c>
      <c r="H33" s="35">
        <f t="shared" si="14"/>
        <v>0</v>
      </c>
      <c r="I33" s="35">
        <f t="shared" si="14"/>
        <v>0</v>
      </c>
      <c r="J33" s="35">
        <f t="shared" si="14"/>
        <v>0</v>
      </c>
      <c r="K33" s="35">
        <f t="shared" si="14"/>
        <v>0</v>
      </c>
      <c r="L33" s="35">
        <f t="shared" si="14"/>
        <v>0</v>
      </c>
      <c r="M33" s="35">
        <f t="shared" si="14"/>
        <v>0</v>
      </c>
      <c r="N33" s="326"/>
      <c r="W33" s="78"/>
    </row>
    <row r="34" spans="1:23" x14ac:dyDescent="0.3">
      <c r="A34" s="25">
        <v>3</v>
      </c>
      <c r="B34" s="24" t="s">
        <v>130</v>
      </c>
      <c r="C34" s="304"/>
      <c r="D34" s="304"/>
      <c r="E34" s="304"/>
      <c r="F34" s="304"/>
      <c r="G34" s="304"/>
      <c r="H34" s="304"/>
      <c r="I34" s="304"/>
      <c r="J34" s="304"/>
      <c r="K34" s="304"/>
      <c r="L34" s="304"/>
      <c r="M34" s="304"/>
      <c r="N34" s="304"/>
    </row>
    <row r="35" spans="1:23" ht="19.5" thickBot="1" x14ac:dyDescent="0.35">
      <c r="A35" s="14">
        <v>4</v>
      </c>
      <c r="B35" s="132" t="s">
        <v>56</v>
      </c>
      <c r="C35" s="307"/>
      <c r="D35" s="307"/>
      <c r="E35" s="307"/>
      <c r="F35" s="307"/>
      <c r="G35" s="307"/>
      <c r="H35" s="307"/>
      <c r="I35" s="307"/>
      <c r="J35" s="307"/>
      <c r="K35" s="307"/>
      <c r="L35" s="307"/>
      <c r="M35" s="307"/>
      <c r="N35" s="307"/>
    </row>
    <row r="36" spans="1:23" s="68" customFormat="1" ht="39.950000000000003" customHeight="1" thickBot="1" x14ac:dyDescent="0.35">
      <c r="A36" s="145" t="s">
        <v>143</v>
      </c>
      <c r="B36" s="364" t="str">
        <f>НасПункт2_п2</f>
        <v/>
      </c>
      <c r="C36" s="364"/>
      <c r="D36" s="364"/>
      <c r="E36" s="364"/>
      <c r="F36" s="364"/>
      <c r="G36" s="364"/>
      <c r="H36" s="364"/>
      <c r="I36" s="364"/>
      <c r="J36" s="364"/>
      <c r="K36" s="364"/>
      <c r="L36" s="364"/>
      <c r="M36" s="364"/>
      <c r="N36" s="365"/>
      <c r="W36" s="78"/>
    </row>
    <row r="37" spans="1:23" s="68" customFormat="1" x14ac:dyDescent="0.3">
      <c r="A37" s="366" t="s">
        <v>140</v>
      </c>
      <c r="B37" s="318" t="s">
        <v>52</v>
      </c>
      <c r="C37" s="92">
        <f>C39+C40+C41+C45+C46</f>
        <v>0</v>
      </c>
      <c r="D37" s="92">
        <f t="shared" ref="D37:M37" si="15">D39+D40+D41+D45+D46</f>
        <v>0</v>
      </c>
      <c r="E37" s="92">
        <f t="shared" si="15"/>
        <v>0</v>
      </c>
      <c r="F37" s="92">
        <f t="shared" si="15"/>
        <v>0</v>
      </c>
      <c r="G37" s="92">
        <f t="shared" si="15"/>
        <v>0</v>
      </c>
      <c r="H37" s="92">
        <f t="shared" si="15"/>
        <v>0</v>
      </c>
      <c r="I37" s="92">
        <f t="shared" si="15"/>
        <v>0</v>
      </c>
      <c r="J37" s="92">
        <f t="shared" si="15"/>
        <v>0</v>
      </c>
      <c r="K37" s="92">
        <f t="shared" si="15"/>
        <v>0</v>
      </c>
      <c r="L37" s="92">
        <f t="shared" si="15"/>
        <v>0</v>
      </c>
      <c r="M37" s="92">
        <f t="shared" si="15"/>
        <v>0</v>
      </c>
      <c r="N37" s="325"/>
      <c r="W37" s="78"/>
    </row>
    <row r="38" spans="1:23" x14ac:dyDescent="0.3">
      <c r="A38" s="25"/>
      <c r="B38" s="24" t="s">
        <v>120</v>
      </c>
      <c r="C38" s="26" t="s">
        <v>190</v>
      </c>
      <c r="D38" s="26" t="s">
        <v>190</v>
      </c>
      <c r="E38" s="26" t="s">
        <v>190</v>
      </c>
      <c r="F38" s="26" t="s">
        <v>190</v>
      </c>
      <c r="G38" s="26" t="s">
        <v>190</v>
      </c>
      <c r="H38" s="26" t="s">
        <v>190</v>
      </c>
      <c r="I38" s="26" t="s">
        <v>190</v>
      </c>
      <c r="J38" s="26" t="s">
        <v>190</v>
      </c>
      <c r="K38" s="26" t="s">
        <v>190</v>
      </c>
      <c r="L38" s="26" t="s">
        <v>190</v>
      </c>
      <c r="M38" s="26" t="s">
        <v>190</v>
      </c>
      <c r="N38" s="26" t="s">
        <v>190</v>
      </c>
    </row>
    <row r="39" spans="1:23" x14ac:dyDescent="0.3">
      <c r="A39" s="25" t="s">
        <v>139</v>
      </c>
      <c r="B39" s="24" t="s">
        <v>121</v>
      </c>
      <c r="C39" s="304"/>
      <c r="D39" s="304"/>
      <c r="E39" s="304"/>
      <c r="F39" s="304"/>
      <c r="G39" s="304"/>
      <c r="H39" s="304"/>
      <c r="I39" s="304"/>
      <c r="J39" s="304"/>
      <c r="K39" s="304"/>
      <c r="L39" s="304"/>
      <c r="M39" s="304"/>
      <c r="N39" s="26" t="s">
        <v>190</v>
      </c>
    </row>
    <row r="40" spans="1:23" x14ac:dyDescent="0.3">
      <c r="A40" s="25" t="s">
        <v>138</v>
      </c>
      <c r="B40" s="24" t="s">
        <v>122</v>
      </c>
      <c r="C40" s="304"/>
      <c r="D40" s="304"/>
      <c r="E40" s="304"/>
      <c r="F40" s="304"/>
      <c r="G40" s="304"/>
      <c r="H40" s="304"/>
      <c r="I40" s="304"/>
      <c r="J40" s="304"/>
      <c r="K40" s="304"/>
      <c r="L40" s="304"/>
      <c r="M40" s="304"/>
      <c r="N40" s="26" t="s">
        <v>190</v>
      </c>
    </row>
    <row r="41" spans="1:23" s="68" customFormat="1" x14ac:dyDescent="0.3">
      <c r="A41" s="17" t="s">
        <v>137</v>
      </c>
      <c r="B41" s="16" t="s">
        <v>129</v>
      </c>
      <c r="C41" s="35">
        <f>C42+C43+C44</f>
        <v>0</v>
      </c>
      <c r="D41" s="35">
        <f t="shared" ref="D41:M41" si="16">D42+D43+D44</f>
        <v>0</v>
      </c>
      <c r="E41" s="35">
        <f t="shared" si="16"/>
        <v>0</v>
      </c>
      <c r="F41" s="35">
        <f t="shared" si="16"/>
        <v>0</v>
      </c>
      <c r="G41" s="35">
        <f t="shared" si="16"/>
        <v>0</v>
      </c>
      <c r="H41" s="35">
        <f t="shared" si="16"/>
        <v>0</v>
      </c>
      <c r="I41" s="35">
        <f t="shared" si="16"/>
        <v>0</v>
      </c>
      <c r="J41" s="35">
        <f t="shared" si="16"/>
        <v>0</v>
      </c>
      <c r="K41" s="35">
        <f t="shared" si="16"/>
        <v>0</v>
      </c>
      <c r="L41" s="35">
        <f t="shared" si="16"/>
        <v>0</v>
      </c>
      <c r="M41" s="35">
        <f t="shared" si="16"/>
        <v>0</v>
      </c>
      <c r="N41" s="35" t="s">
        <v>190</v>
      </c>
      <c r="W41" s="78"/>
    </row>
    <row r="42" spans="1:23" x14ac:dyDescent="0.3">
      <c r="A42" s="25" t="s">
        <v>136</v>
      </c>
      <c r="B42" s="24" t="s">
        <v>124</v>
      </c>
      <c r="C42" s="304"/>
      <c r="D42" s="304"/>
      <c r="E42" s="304"/>
      <c r="F42" s="304"/>
      <c r="G42" s="304"/>
      <c r="H42" s="304"/>
      <c r="I42" s="304"/>
      <c r="J42" s="304"/>
      <c r="K42" s="304"/>
      <c r="L42" s="304"/>
      <c r="M42" s="304"/>
      <c r="N42" s="26" t="s">
        <v>190</v>
      </c>
    </row>
    <row r="43" spans="1:23" x14ac:dyDescent="0.3">
      <c r="A43" s="15" t="s">
        <v>135</v>
      </c>
      <c r="B43" s="16" t="s">
        <v>125</v>
      </c>
      <c r="C43" s="304"/>
      <c r="D43" s="304"/>
      <c r="E43" s="304"/>
      <c r="F43" s="304"/>
      <c r="G43" s="304"/>
      <c r="H43" s="304"/>
      <c r="I43" s="304"/>
      <c r="J43" s="304"/>
      <c r="K43" s="304"/>
      <c r="L43" s="304"/>
      <c r="M43" s="304"/>
      <c r="N43" s="26" t="s">
        <v>190</v>
      </c>
    </row>
    <row r="44" spans="1:23" x14ac:dyDescent="0.3">
      <c r="A44" s="25" t="s">
        <v>134</v>
      </c>
      <c r="B44" s="24" t="s">
        <v>126</v>
      </c>
      <c r="C44" s="304"/>
      <c r="D44" s="304"/>
      <c r="E44" s="304"/>
      <c r="F44" s="304"/>
      <c r="G44" s="304"/>
      <c r="H44" s="304"/>
      <c r="I44" s="304"/>
      <c r="J44" s="304"/>
      <c r="K44" s="304"/>
      <c r="L44" s="304"/>
      <c r="M44" s="304"/>
      <c r="N44" s="26" t="s">
        <v>190</v>
      </c>
    </row>
    <row r="45" spans="1:23" x14ac:dyDescent="0.3">
      <c r="A45" s="25" t="s">
        <v>133</v>
      </c>
      <c r="B45" s="24" t="s">
        <v>53</v>
      </c>
      <c r="C45" s="304"/>
      <c r="D45" s="304"/>
      <c r="E45" s="304"/>
      <c r="F45" s="304"/>
      <c r="G45" s="304"/>
      <c r="H45" s="304"/>
      <c r="I45" s="304"/>
      <c r="J45" s="304"/>
      <c r="K45" s="304"/>
      <c r="L45" s="304"/>
      <c r="M45" s="304"/>
      <c r="N45" s="26" t="s">
        <v>190</v>
      </c>
    </row>
    <row r="46" spans="1:23" x14ac:dyDescent="0.3">
      <c r="A46" s="25" t="s">
        <v>132</v>
      </c>
      <c r="B46" s="24" t="s">
        <v>54</v>
      </c>
      <c r="C46" s="304"/>
      <c r="D46" s="304"/>
      <c r="E46" s="304"/>
      <c r="F46" s="304"/>
      <c r="G46" s="304"/>
      <c r="H46" s="304"/>
      <c r="I46" s="304"/>
      <c r="J46" s="304"/>
      <c r="K46" s="304"/>
      <c r="L46" s="304"/>
      <c r="M46" s="304"/>
      <c r="N46" s="26" t="s">
        <v>190</v>
      </c>
    </row>
    <row r="47" spans="1:23" x14ac:dyDescent="0.3">
      <c r="A47" s="25" t="s">
        <v>131</v>
      </c>
      <c r="B47" s="24" t="s">
        <v>127</v>
      </c>
      <c r="C47" s="304"/>
      <c r="D47" s="304"/>
      <c r="E47" s="304"/>
      <c r="F47" s="304"/>
      <c r="G47" s="304"/>
      <c r="H47" s="304"/>
      <c r="I47" s="304"/>
      <c r="J47" s="304"/>
      <c r="K47" s="304"/>
      <c r="L47" s="304"/>
      <c r="M47" s="304"/>
      <c r="N47" s="26" t="s">
        <v>190</v>
      </c>
    </row>
    <row r="48" spans="1:23" s="68" customFormat="1" ht="37.5" x14ac:dyDescent="0.3">
      <c r="A48" s="17">
        <v>2</v>
      </c>
      <c r="B48" s="16" t="s">
        <v>55</v>
      </c>
      <c r="C48" s="35">
        <f>C43+C44+C45+C47</f>
        <v>0</v>
      </c>
      <c r="D48" s="35">
        <f t="shared" ref="D48:M48" si="17">D43+D44+D45+D47</f>
        <v>0</v>
      </c>
      <c r="E48" s="35">
        <f t="shared" si="17"/>
        <v>0</v>
      </c>
      <c r="F48" s="35">
        <f t="shared" si="17"/>
        <v>0</v>
      </c>
      <c r="G48" s="35">
        <f t="shared" si="17"/>
        <v>0</v>
      </c>
      <c r="H48" s="35">
        <f t="shared" si="17"/>
        <v>0</v>
      </c>
      <c r="I48" s="35">
        <f t="shared" si="17"/>
        <v>0</v>
      </c>
      <c r="J48" s="35">
        <f t="shared" si="17"/>
        <v>0</v>
      </c>
      <c r="K48" s="35">
        <f t="shared" si="17"/>
        <v>0</v>
      </c>
      <c r="L48" s="35">
        <f t="shared" si="17"/>
        <v>0</v>
      </c>
      <c r="M48" s="35">
        <f t="shared" si="17"/>
        <v>0</v>
      </c>
      <c r="N48" s="326"/>
      <c r="W48" s="78"/>
    </row>
    <row r="49" spans="1:23" x14ac:dyDescent="0.3">
      <c r="A49" s="25">
        <v>3</v>
      </c>
      <c r="B49" s="24" t="s">
        <v>130</v>
      </c>
      <c r="C49" s="304"/>
      <c r="D49" s="304"/>
      <c r="E49" s="304"/>
      <c r="F49" s="304"/>
      <c r="G49" s="304"/>
      <c r="H49" s="304"/>
      <c r="I49" s="304"/>
      <c r="J49" s="304"/>
      <c r="K49" s="304"/>
      <c r="L49" s="304"/>
      <c r="M49" s="304"/>
      <c r="N49" s="304"/>
    </row>
    <row r="50" spans="1:23" ht="19.5" thickBot="1" x14ac:dyDescent="0.35">
      <c r="A50" s="14">
        <v>4</v>
      </c>
      <c r="B50" s="132" t="s">
        <v>56</v>
      </c>
      <c r="C50" s="307"/>
      <c r="D50" s="307"/>
      <c r="E50" s="307"/>
      <c r="F50" s="307"/>
      <c r="G50" s="307"/>
      <c r="H50" s="307"/>
      <c r="I50" s="307"/>
      <c r="J50" s="307"/>
      <c r="K50" s="307"/>
      <c r="L50" s="307"/>
      <c r="M50" s="307"/>
      <c r="N50" s="307"/>
    </row>
    <row r="51" spans="1:23" s="68" customFormat="1" ht="39.950000000000003" customHeight="1" thickBot="1" x14ac:dyDescent="0.35">
      <c r="A51" s="145" t="s">
        <v>142</v>
      </c>
      <c r="B51" s="364" t="str">
        <f>НасПункт3_п2</f>
        <v/>
      </c>
      <c r="C51" s="364"/>
      <c r="D51" s="364"/>
      <c r="E51" s="364"/>
      <c r="F51" s="364"/>
      <c r="G51" s="364"/>
      <c r="H51" s="364"/>
      <c r="I51" s="364"/>
      <c r="J51" s="364"/>
      <c r="K51" s="364"/>
      <c r="L51" s="364"/>
      <c r="M51" s="364"/>
      <c r="N51" s="365"/>
      <c r="W51" s="78"/>
    </row>
    <row r="52" spans="1:23" s="68" customFormat="1" x14ac:dyDescent="0.3">
      <c r="A52" s="366" t="s">
        <v>140</v>
      </c>
      <c r="B52" s="318" t="s">
        <v>52</v>
      </c>
      <c r="C52" s="92">
        <f>C54+C55+C56+C60+C61</f>
        <v>0</v>
      </c>
      <c r="D52" s="92">
        <f t="shared" ref="D52:M52" si="18">D54+D55+D56+D60+D61</f>
        <v>0</v>
      </c>
      <c r="E52" s="92">
        <f t="shared" si="18"/>
        <v>0</v>
      </c>
      <c r="F52" s="92">
        <f t="shared" si="18"/>
        <v>0</v>
      </c>
      <c r="G52" s="92">
        <f t="shared" si="18"/>
        <v>0</v>
      </c>
      <c r="H52" s="92">
        <f t="shared" si="18"/>
        <v>0</v>
      </c>
      <c r="I52" s="92">
        <f t="shared" si="18"/>
        <v>0</v>
      </c>
      <c r="J52" s="92">
        <f t="shared" si="18"/>
        <v>0</v>
      </c>
      <c r="K52" s="92">
        <f t="shared" si="18"/>
        <v>0</v>
      </c>
      <c r="L52" s="92">
        <f t="shared" si="18"/>
        <v>0</v>
      </c>
      <c r="M52" s="92">
        <f t="shared" si="18"/>
        <v>0</v>
      </c>
      <c r="N52" s="325"/>
      <c r="W52" s="78"/>
    </row>
    <row r="53" spans="1:23" x14ac:dyDescent="0.3">
      <c r="A53" s="25"/>
      <c r="B53" s="24" t="s">
        <v>120</v>
      </c>
      <c r="C53" s="26" t="s">
        <v>190</v>
      </c>
      <c r="D53" s="26" t="s">
        <v>190</v>
      </c>
      <c r="E53" s="26" t="s">
        <v>190</v>
      </c>
      <c r="F53" s="26" t="s">
        <v>190</v>
      </c>
      <c r="G53" s="26" t="s">
        <v>190</v>
      </c>
      <c r="H53" s="26" t="s">
        <v>190</v>
      </c>
      <c r="I53" s="26" t="s">
        <v>190</v>
      </c>
      <c r="J53" s="26" t="s">
        <v>190</v>
      </c>
      <c r="K53" s="26" t="s">
        <v>190</v>
      </c>
      <c r="L53" s="26" t="s">
        <v>190</v>
      </c>
      <c r="M53" s="26" t="s">
        <v>190</v>
      </c>
      <c r="N53" s="26" t="s">
        <v>190</v>
      </c>
    </row>
    <row r="54" spans="1:23" x14ac:dyDescent="0.3">
      <c r="A54" s="25" t="s">
        <v>139</v>
      </c>
      <c r="B54" s="24" t="s">
        <v>121</v>
      </c>
      <c r="C54" s="304"/>
      <c r="D54" s="304"/>
      <c r="E54" s="304"/>
      <c r="F54" s="304"/>
      <c r="G54" s="304"/>
      <c r="H54" s="304"/>
      <c r="I54" s="304"/>
      <c r="J54" s="304"/>
      <c r="K54" s="304"/>
      <c r="L54" s="304"/>
      <c r="M54" s="304"/>
      <c r="N54" s="26" t="s">
        <v>190</v>
      </c>
    </row>
    <row r="55" spans="1:23" x14ac:dyDescent="0.3">
      <c r="A55" s="25" t="s">
        <v>138</v>
      </c>
      <c r="B55" s="24" t="s">
        <v>122</v>
      </c>
      <c r="C55" s="304"/>
      <c r="D55" s="304"/>
      <c r="E55" s="304"/>
      <c r="F55" s="304"/>
      <c r="G55" s="304"/>
      <c r="H55" s="304"/>
      <c r="I55" s="304"/>
      <c r="J55" s="304"/>
      <c r="K55" s="304"/>
      <c r="L55" s="304"/>
      <c r="M55" s="304"/>
      <c r="N55" s="26" t="s">
        <v>190</v>
      </c>
    </row>
    <row r="56" spans="1:23" s="68" customFormat="1" x14ac:dyDescent="0.3">
      <c r="A56" s="17" t="s">
        <v>137</v>
      </c>
      <c r="B56" s="16" t="s">
        <v>129</v>
      </c>
      <c r="C56" s="35">
        <f>C57+C58+C59</f>
        <v>0</v>
      </c>
      <c r="D56" s="35">
        <f t="shared" ref="D56:M56" si="19">D57+D58+D59</f>
        <v>0</v>
      </c>
      <c r="E56" s="35">
        <f t="shared" si="19"/>
        <v>0</v>
      </c>
      <c r="F56" s="35">
        <f t="shared" si="19"/>
        <v>0</v>
      </c>
      <c r="G56" s="35">
        <f t="shared" si="19"/>
        <v>0</v>
      </c>
      <c r="H56" s="35">
        <f t="shared" si="19"/>
        <v>0</v>
      </c>
      <c r="I56" s="35">
        <f t="shared" si="19"/>
        <v>0</v>
      </c>
      <c r="J56" s="35">
        <f t="shared" si="19"/>
        <v>0</v>
      </c>
      <c r="K56" s="35">
        <f t="shared" si="19"/>
        <v>0</v>
      </c>
      <c r="L56" s="35">
        <f t="shared" si="19"/>
        <v>0</v>
      </c>
      <c r="M56" s="35">
        <f t="shared" si="19"/>
        <v>0</v>
      </c>
      <c r="N56" s="35" t="s">
        <v>190</v>
      </c>
      <c r="W56" s="78"/>
    </row>
    <row r="57" spans="1:23" x14ac:dyDescent="0.3">
      <c r="A57" s="25" t="s">
        <v>136</v>
      </c>
      <c r="B57" s="24" t="s">
        <v>124</v>
      </c>
      <c r="C57" s="304"/>
      <c r="D57" s="304"/>
      <c r="E57" s="304"/>
      <c r="F57" s="304"/>
      <c r="G57" s="304"/>
      <c r="H57" s="304"/>
      <c r="I57" s="304"/>
      <c r="J57" s="304"/>
      <c r="K57" s="304"/>
      <c r="L57" s="304"/>
      <c r="M57" s="304"/>
      <c r="N57" s="26" t="s">
        <v>190</v>
      </c>
    </row>
    <row r="58" spans="1:23" x14ac:dyDescent="0.3">
      <c r="A58" s="15" t="s">
        <v>135</v>
      </c>
      <c r="B58" s="16" t="s">
        <v>125</v>
      </c>
      <c r="C58" s="304"/>
      <c r="D58" s="304"/>
      <c r="E58" s="304"/>
      <c r="F58" s="304"/>
      <c r="G58" s="304"/>
      <c r="H58" s="304"/>
      <c r="I58" s="304"/>
      <c r="J58" s="304"/>
      <c r="K58" s="304"/>
      <c r="L58" s="304"/>
      <c r="M58" s="304"/>
      <c r="N58" s="26" t="s">
        <v>190</v>
      </c>
    </row>
    <row r="59" spans="1:23" x14ac:dyDescent="0.3">
      <c r="A59" s="25" t="s">
        <v>134</v>
      </c>
      <c r="B59" s="24" t="s">
        <v>126</v>
      </c>
      <c r="C59" s="304"/>
      <c r="D59" s="304"/>
      <c r="E59" s="304"/>
      <c r="F59" s="304"/>
      <c r="G59" s="304"/>
      <c r="H59" s="304"/>
      <c r="I59" s="304"/>
      <c r="J59" s="304"/>
      <c r="K59" s="304"/>
      <c r="L59" s="304"/>
      <c r="M59" s="304"/>
      <c r="N59" s="26" t="s">
        <v>190</v>
      </c>
    </row>
    <row r="60" spans="1:23" x14ac:dyDescent="0.3">
      <c r="A60" s="25" t="s">
        <v>133</v>
      </c>
      <c r="B60" s="24" t="s">
        <v>53</v>
      </c>
      <c r="C60" s="304"/>
      <c r="D60" s="304"/>
      <c r="E60" s="304"/>
      <c r="F60" s="304"/>
      <c r="G60" s="304"/>
      <c r="H60" s="304"/>
      <c r="I60" s="304"/>
      <c r="J60" s="304"/>
      <c r="K60" s="304"/>
      <c r="L60" s="304"/>
      <c r="M60" s="304"/>
      <c r="N60" s="26" t="s">
        <v>190</v>
      </c>
    </row>
    <row r="61" spans="1:23" x14ac:dyDescent="0.3">
      <c r="A61" s="25" t="s">
        <v>132</v>
      </c>
      <c r="B61" s="24" t="s">
        <v>54</v>
      </c>
      <c r="C61" s="304"/>
      <c r="D61" s="304"/>
      <c r="E61" s="304"/>
      <c r="F61" s="304"/>
      <c r="G61" s="304"/>
      <c r="H61" s="304"/>
      <c r="I61" s="304"/>
      <c r="J61" s="304"/>
      <c r="K61" s="304"/>
      <c r="L61" s="304"/>
      <c r="M61" s="304"/>
      <c r="N61" s="26" t="s">
        <v>190</v>
      </c>
    </row>
    <row r="62" spans="1:23" x14ac:dyDescent="0.3">
      <c r="A62" s="25" t="s">
        <v>131</v>
      </c>
      <c r="B62" s="24" t="s">
        <v>127</v>
      </c>
      <c r="C62" s="304"/>
      <c r="D62" s="304"/>
      <c r="E62" s="304"/>
      <c r="F62" s="304"/>
      <c r="G62" s="304"/>
      <c r="H62" s="304"/>
      <c r="I62" s="304"/>
      <c r="J62" s="304"/>
      <c r="K62" s="304"/>
      <c r="L62" s="304"/>
      <c r="M62" s="304"/>
      <c r="N62" s="26" t="s">
        <v>190</v>
      </c>
    </row>
    <row r="63" spans="1:23" s="68" customFormat="1" ht="37.5" x14ac:dyDescent="0.3">
      <c r="A63" s="17">
        <v>2</v>
      </c>
      <c r="B63" s="16" t="s">
        <v>55</v>
      </c>
      <c r="C63" s="35">
        <f>C58+C59+C60+C62</f>
        <v>0</v>
      </c>
      <c r="D63" s="35">
        <f t="shared" ref="D63:M63" si="20">D58+D59+D60+D62</f>
        <v>0</v>
      </c>
      <c r="E63" s="35">
        <f t="shared" si="20"/>
        <v>0</v>
      </c>
      <c r="F63" s="35">
        <f t="shared" si="20"/>
        <v>0</v>
      </c>
      <c r="G63" s="35">
        <f t="shared" si="20"/>
        <v>0</v>
      </c>
      <c r="H63" s="35">
        <f t="shared" si="20"/>
        <v>0</v>
      </c>
      <c r="I63" s="35">
        <f t="shared" si="20"/>
        <v>0</v>
      </c>
      <c r="J63" s="35">
        <f t="shared" si="20"/>
        <v>0</v>
      </c>
      <c r="K63" s="35">
        <f t="shared" si="20"/>
        <v>0</v>
      </c>
      <c r="L63" s="35">
        <f t="shared" si="20"/>
        <v>0</v>
      </c>
      <c r="M63" s="35">
        <f t="shared" si="20"/>
        <v>0</v>
      </c>
      <c r="N63" s="326"/>
      <c r="W63" s="78"/>
    </row>
    <row r="64" spans="1:23" x14ac:dyDescent="0.3">
      <c r="A64" s="25">
        <v>3</v>
      </c>
      <c r="B64" s="24" t="s">
        <v>130</v>
      </c>
      <c r="C64" s="304"/>
      <c r="D64" s="304"/>
      <c r="E64" s="304"/>
      <c r="F64" s="304"/>
      <c r="G64" s="304"/>
      <c r="H64" s="304"/>
      <c r="I64" s="304"/>
      <c r="J64" s="304"/>
      <c r="K64" s="304"/>
      <c r="L64" s="304"/>
      <c r="M64" s="304"/>
      <c r="N64" s="304"/>
    </row>
    <row r="65" spans="1:23" ht="19.5" thickBot="1" x14ac:dyDescent="0.35">
      <c r="A65" s="14">
        <v>4</v>
      </c>
      <c r="B65" s="132" t="s">
        <v>56</v>
      </c>
      <c r="C65" s="307"/>
      <c r="D65" s="307"/>
      <c r="E65" s="307"/>
      <c r="F65" s="307"/>
      <c r="G65" s="307"/>
      <c r="H65" s="307"/>
      <c r="I65" s="307"/>
      <c r="J65" s="307"/>
      <c r="K65" s="307"/>
      <c r="L65" s="307"/>
      <c r="M65" s="307"/>
      <c r="N65" s="307"/>
    </row>
    <row r="66" spans="1:23" s="68" customFormat="1" ht="39.950000000000003" customHeight="1" thickBot="1" x14ac:dyDescent="0.35">
      <c r="A66" s="145" t="s">
        <v>141</v>
      </c>
      <c r="B66" s="364" t="str">
        <f>НасПункт4_п2</f>
        <v/>
      </c>
      <c r="C66" s="364"/>
      <c r="D66" s="364"/>
      <c r="E66" s="364"/>
      <c r="F66" s="364"/>
      <c r="G66" s="364"/>
      <c r="H66" s="364"/>
      <c r="I66" s="364"/>
      <c r="J66" s="364"/>
      <c r="K66" s="364"/>
      <c r="L66" s="364"/>
      <c r="M66" s="364"/>
      <c r="N66" s="365"/>
      <c r="W66" s="78"/>
    </row>
    <row r="67" spans="1:23" s="68" customFormat="1" x14ac:dyDescent="0.3">
      <c r="A67" s="366" t="s">
        <v>140</v>
      </c>
      <c r="B67" s="318" t="s">
        <v>52</v>
      </c>
      <c r="C67" s="92">
        <f>C69+C70+C71+C75+C76</f>
        <v>0</v>
      </c>
      <c r="D67" s="92">
        <f t="shared" ref="D67:M67" si="21">D69+D70+D71+D75+D76</f>
        <v>0</v>
      </c>
      <c r="E67" s="92">
        <f t="shared" si="21"/>
        <v>0</v>
      </c>
      <c r="F67" s="92">
        <f t="shared" si="21"/>
        <v>0</v>
      </c>
      <c r="G67" s="92">
        <f t="shared" si="21"/>
        <v>0</v>
      </c>
      <c r="H67" s="92">
        <f t="shared" si="21"/>
        <v>0</v>
      </c>
      <c r="I67" s="92">
        <f t="shared" si="21"/>
        <v>0</v>
      </c>
      <c r="J67" s="92">
        <f t="shared" si="21"/>
        <v>0</v>
      </c>
      <c r="K67" s="92">
        <f t="shared" si="21"/>
        <v>0</v>
      </c>
      <c r="L67" s="92">
        <f t="shared" si="21"/>
        <v>0</v>
      </c>
      <c r="M67" s="92">
        <f t="shared" si="21"/>
        <v>0</v>
      </c>
      <c r="N67" s="325"/>
      <c r="W67" s="78"/>
    </row>
    <row r="68" spans="1:23" x14ac:dyDescent="0.3">
      <c r="A68" s="25"/>
      <c r="B68" s="24" t="s">
        <v>120</v>
      </c>
      <c r="C68" s="26" t="s">
        <v>190</v>
      </c>
      <c r="D68" s="26" t="s">
        <v>190</v>
      </c>
      <c r="E68" s="26" t="s">
        <v>190</v>
      </c>
      <c r="F68" s="26" t="s">
        <v>190</v>
      </c>
      <c r="G68" s="26" t="s">
        <v>190</v>
      </c>
      <c r="H68" s="26" t="s">
        <v>190</v>
      </c>
      <c r="I68" s="26" t="s">
        <v>190</v>
      </c>
      <c r="J68" s="26" t="s">
        <v>190</v>
      </c>
      <c r="K68" s="26" t="s">
        <v>190</v>
      </c>
      <c r="L68" s="26" t="s">
        <v>190</v>
      </c>
      <c r="M68" s="26" t="s">
        <v>190</v>
      </c>
      <c r="N68" s="26" t="s">
        <v>190</v>
      </c>
    </row>
    <row r="69" spans="1:23" x14ac:dyDescent="0.3">
      <c r="A69" s="25" t="s">
        <v>139</v>
      </c>
      <c r="B69" s="24" t="s">
        <v>121</v>
      </c>
      <c r="C69" s="304"/>
      <c r="D69" s="304"/>
      <c r="E69" s="304"/>
      <c r="F69" s="304"/>
      <c r="G69" s="304"/>
      <c r="H69" s="304"/>
      <c r="I69" s="304"/>
      <c r="J69" s="304"/>
      <c r="K69" s="304"/>
      <c r="L69" s="304"/>
      <c r="M69" s="304"/>
      <c r="N69" s="26" t="s">
        <v>190</v>
      </c>
    </row>
    <row r="70" spans="1:23" x14ac:dyDescent="0.3">
      <c r="A70" s="25" t="s">
        <v>138</v>
      </c>
      <c r="B70" s="24" t="s">
        <v>122</v>
      </c>
      <c r="C70" s="304"/>
      <c r="D70" s="304"/>
      <c r="E70" s="304"/>
      <c r="F70" s="304"/>
      <c r="G70" s="304"/>
      <c r="H70" s="304"/>
      <c r="I70" s="304"/>
      <c r="J70" s="304"/>
      <c r="K70" s="304"/>
      <c r="L70" s="304"/>
      <c r="M70" s="304"/>
      <c r="N70" s="26" t="s">
        <v>190</v>
      </c>
    </row>
    <row r="71" spans="1:23" s="68" customFormat="1" x14ac:dyDescent="0.3">
      <c r="A71" s="17" t="s">
        <v>137</v>
      </c>
      <c r="B71" s="16" t="s">
        <v>129</v>
      </c>
      <c r="C71" s="35">
        <f>C72+C73+C74</f>
        <v>0</v>
      </c>
      <c r="D71" s="35">
        <f t="shared" ref="D71:M71" si="22">D72+D73+D74</f>
        <v>0</v>
      </c>
      <c r="E71" s="35">
        <f t="shared" si="22"/>
        <v>0</v>
      </c>
      <c r="F71" s="35">
        <f t="shared" si="22"/>
        <v>0</v>
      </c>
      <c r="G71" s="35">
        <f t="shared" si="22"/>
        <v>0</v>
      </c>
      <c r="H71" s="35">
        <f t="shared" si="22"/>
        <v>0</v>
      </c>
      <c r="I71" s="35">
        <f t="shared" si="22"/>
        <v>0</v>
      </c>
      <c r="J71" s="35">
        <f t="shared" si="22"/>
        <v>0</v>
      </c>
      <c r="K71" s="35">
        <f t="shared" si="22"/>
        <v>0</v>
      </c>
      <c r="L71" s="35">
        <f t="shared" si="22"/>
        <v>0</v>
      </c>
      <c r="M71" s="35">
        <f t="shared" si="22"/>
        <v>0</v>
      </c>
      <c r="N71" s="35" t="s">
        <v>190</v>
      </c>
      <c r="W71" s="78"/>
    </row>
    <row r="72" spans="1:23" x14ac:dyDescent="0.3">
      <c r="A72" s="25" t="s">
        <v>136</v>
      </c>
      <c r="B72" s="24" t="s">
        <v>124</v>
      </c>
      <c r="C72" s="304"/>
      <c r="D72" s="304"/>
      <c r="E72" s="304"/>
      <c r="F72" s="304"/>
      <c r="G72" s="304"/>
      <c r="H72" s="304"/>
      <c r="I72" s="304"/>
      <c r="J72" s="304"/>
      <c r="K72" s="304"/>
      <c r="L72" s="304"/>
      <c r="M72" s="304"/>
      <c r="N72" s="26" t="s">
        <v>190</v>
      </c>
    </row>
    <row r="73" spans="1:23" x14ac:dyDescent="0.3">
      <c r="A73" s="15" t="s">
        <v>135</v>
      </c>
      <c r="B73" s="16" t="s">
        <v>125</v>
      </c>
      <c r="C73" s="304"/>
      <c r="D73" s="304"/>
      <c r="E73" s="304"/>
      <c r="F73" s="304"/>
      <c r="G73" s="304"/>
      <c r="H73" s="304"/>
      <c r="I73" s="304"/>
      <c r="J73" s="304"/>
      <c r="K73" s="304"/>
      <c r="L73" s="304"/>
      <c r="M73" s="304"/>
      <c r="N73" s="26" t="s">
        <v>190</v>
      </c>
    </row>
    <row r="74" spans="1:23" x14ac:dyDescent="0.3">
      <c r="A74" s="25" t="s">
        <v>134</v>
      </c>
      <c r="B74" s="24" t="s">
        <v>126</v>
      </c>
      <c r="C74" s="304"/>
      <c r="D74" s="304"/>
      <c r="E74" s="304"/>
      <c r="F74" s="304"/>
      <c r="G74" s="304"/>
      <c r="H74" s="304"/>
      <c r="I74" s="304"/>
      <c r="J74" s="304"/>
      <c r="K74" s="304"/>
      <c r="L74" s="304"/>
      <c r="M74" s="304"/>
      <c r="N74" s="26" t="s">
        <v>190</v>
      </c>
    </row>
    <row r="75" spans="1:23" x14ac:dyDescent="0.3">
      <c r="A75" s="25" t="s">
        <v>133</v>
      </c>
      <c r="B75" s="24" t="s">
        <v>53</v>
      </c>
      <c r="C75" s="304"/>
      <c r="D75" s="304"/>
      <c r="E75" s="304"/>
      <c r="F75" s="304"/>
      <c r="G75" s="304"/>
      <c r="H75" s="304"/>
      <c r="I75" s="304"/>
      <c r="J75" s="304"/>
      <c r="K75" s="304"/>
      <c r="L75" s="304"/>
      <c r="M75" s="304"/>
      <c r="N75" s="26" t="s">
        <v>190</v>
      </c>
    </row>
    <row r="76" spans="1:23" x14ac:dyDescent="0.3">
      <c r="A76" s="25" t="s">
        <v>132</v>
      </c>
      <c r="B76" s="24" t="s">
        <v>54</v>
      </c>
      <c r="C76" s="304"/>
      <c r="D76" s="304"/>
      <c r="E76" s="304"/>
      <c r="F76" s="304"/>
      <c r="G76" s="304"/>
      <c r="H76" s="304"/>
      <c r="I76" s="304"/>
      <c r="J76" s="304"/>
      <c r="K76" s="304"/>
      <c r="L76" s="304"/>
      <c r="M76" s="304"/>
      <c r="N76" s="26" t="s">
        <v>190</v>
      </c>
    </row>
    <row r="77" spans="1:23" x14ac:dyDescent="0.3">
      <c r="A77" s="25" t="s">
        <v>131</v>
      </c>
      <c r="B77" s="24" t="s">
        <v>127</v>
      </c>
      <c r="C77" s="304"/>
      <c r="D77" s="304"/>
      <c r="E77" s="304"/>
      <c r="F77" s="304"/>
      <c r="G77" s="304"/>
      <c r="H77" s="304"/>
      <c r="I77" s="304"/>
      <c r="J77" s="304"/>
      <c r="K77" s="304"/>
      <c r="L77" s="304"/>
      <c r="M77" s="304"/>
      <c r="N77" s="26" t="s">
        <v>190</v>
      </c>
    </row>
    <row r="78" spans="1:23" s="68" customFormat="1" ht="37.5" x14ac:dyDescent="0.3">
      <c r="A78" s="17">
        <v>2</v>
      </c>
      <c r="B78" s="16" t="s">
        <v>55</v>
      </c>
      <c r="C78" s="35">
        <f>C73+C74+C75+C77</f>
        <v>0</v>
      </c>
      <c r="D78" s="35">
        <f t="shared" ref="D78:M78" si="23">D73+D74+D75+D77</f>
        <v>0</v>
      </c>
      <c r="E78" s="35">
        <f t="shared" si="23"/>
        <v>0</v>
      </c>
      <c r="F78" s="35">
        <f t="shared" si="23"/>
        <v>0</v>
      </c>
      <c r="G78" s="35">
        <f t="shared" si="23"/>
        <v>0</v>
      </c>
      <c r="H78" s="35">
        <f t="shared" si="23"/>
        <v>0</v>
      </c>
      <c r="I78" s="35">
        <f t="shared" si="23"/>
        <v>0</v>
      </c>
      <c r="J78" s="35">
        <f t="shared" si="23"/>
        <v>0</v>
      </c>
      <c r="K78" s="35">
        <f t="shared" si="23"/>
        <v>0</v>
      </c>
      <c r="L78" s="35">
        <f t="shared" si="23"/>
        <v>0</v>
      </c>
      <c r="M78" s="35">
        <f t="shared" si="23"/>
        <v>0</v>
      </c>
      <c r="N78" s="326"/>
      <c r="W78" s="78"/>
    </row>
    <row r="79" spans="1:23" x14ac:dyDescent="0.3">
      <c r="A79" s="25">
        <v>3</v>
      </c>
      <c r="B79" s="24" t="s">
        <v>130</v>
      </c>
      <c r="C79" s="304"/>
      <c r="D79" s="304"/>
      <c r="E79" s="304"/>
      <c r="F79" s="304"/>
      <c r="G79" s="304"/>
      <c r="H79" s="304"/>
      <c r="I79" s="304"/>
      <c r="J79" s="304"/>
      <c r="K79" s="304"/>
      <c r="L79" s="304"/>
      <c r="M79" s="304"/>
      <c r="N79" s="304"/>
    </row>
    <row r="80" spans="1:23" ht="19.5" thickBot="1" x14ac:dyDescent="0.35">
      <c r="A80" s="14">
        <v>4</v>
      </c>
      <c r="B80" s="132" t="s">
        <v>56</v>
      </c>
      <c r="C80" s="307"/>
      <c r="D80" s="307"/>
      <c r="E80" s="307"/>
      <c r="F80" s="307"/>
      <c r="G80" s="307"/>
      <c r="H80" s="307"/>
      <c r="I80" s="307"/>
      <c r="J80" s="307"/>
      <c r="K80" s="307"/>
      <c r="L80" s="307"/>
      <c r="M80" s="307"/>
      <c r="N80" s="307"/>
    </row>
    <row r="81" spans="1:23" s="68" customFormat="1" ht="39.950000000000003" customHeight="1" thickBot="1" x14ac:dyDescent="0.35">
      <c r="A81" s="145" t="s">
        <v>153</v>
      </c>
      <c r="B81" s="364" t="str">
        <f>НасПункт5_п2</f>
        <v/>
      </c>
      <c r="C81" s="364"/>
      <c r="D81" s="364"/>
      <c r="E81" s="364"/>
      <c r="F81" s="364"/>
      <c r="G81" s="364"/>
      <c r="H81" s="364"/>
      <c r="I81" s="364"/>
      <c r="J81" s="364"/>
      <c r="K81" s="364"/>
      <c r="L81" s="364"/>
      <c r="M81" s="364"/>
      <c r="N81" s="365"/>
      <c r="W81" s="78"/>
    </row>
    <row r="82" spans="1:23" s="68" customFormat="1" x14ac:dyDescent="0.3">
      <c r="A82" s="366" t="s">
        <v>140</v>
      </c>
      <c r="B82" s="318" t="s">
        <v>52</v>
      </c>
      <c r="C82" s="92">
        <f>C84+C85+C86+C90+C91</f>
        <v>0</v>
      </c>
      <c r="D82" s="92">
        <f t="shared" ref="D82:M82" si="24">D84+D85+D86+D90+D91</f>
        <v>0</v>
      </c>
      <c r="E82" s="92">
        <f t="shared" si="24"/>
        <v>0</v>
      </c>
      <c r="F82" s="92">
        <f t="shared" si="24"/>
        <v>0</v>
      </c>
      <c r="G82" s="92">
        <f t="shared" si="24"/>
        <v>0</v>
      </c>
      <c r="H82" s="92">
        <f t="shared" si="24"/>
        <v>0</v>
      </c>
      <c r="I82" s="92">
        <f t="shared" si="24"/>
        <v>0</v>
      </c>
      <c r="J82" s="92">
        <f t="shared" si="24"/>
        <v>0</v>
      </c>
      <c r="K82" s="92">
        <f t="shared" si="24"/>
        <v>0</v>
      </c>
      <c r="L82" s="92">
        <f t="shared" si="24"/>
        <v>0</v>
      </c>
      <c r="M82" s="92">
        <f t="shared" si="24"/>
        <v>0</v>
      </c>
      <c r="N82" s="325"/>
      <c r="W82" s="78"/>
    </row>
    <row r="83" spans="1:23" s="68" customFormat="1" x14ac:dyDescent="0.3">
      <c r="A83" s="17"/>
      <c r="B83" s="16" t="s">
        <v>120</v>
      </c>
      <c r="C83" s="35" t="s">
        <v>190</v>
      </c>
      <c r="D83" s="35" t="s">
        <v>190</v>
      </c>
      <c r="E83" s="35" t="s">
        <v>190</v>
      </c>
      <c r="F83" s="35" t="s">
        <v>190</v>
      </c>
      <c r="G83" s="35" t="s">
        <v>190</v>
      </c>
      <c r="H83" s="35" t="s">
        <v>190</v>
      </c>
      <c r="I83" s="35" t="s">
        <v>190</v>
      </c>
      <c r="J83" s="35" t="s">
        <v>190</v>
      </c>
      <c r="K83" s="35" t="s">
        <v>190</v>
      </c>
      <c r="L83" s="35" t="s">
        <v>190</v>
      </c>
      <c r="M83" s="35" t="s">
        <v>190</v>
      </c>
      <c r="N83" s="35" t="s">
        <v>190</v>
      </c>
      <c r="W83" s="78"/>
    </row>
    <row r="84" spans="1:23" x14ac:dyDescent="0.3">
      <c r="A84" s="25" t="s">
        <v>139</v>
      </c>
      <c r="B84" s="24" t="s">
        <v>121</v>
      </c>
      <c r="C84" s="304"/>
      <c r="D84" s="304"/>
      <c r="E84" s="304"/>
      <c r="F84" s="304"/>
      <c r="G84" s="304"/>
      <c r="H84" s="304"/>
      <c r="I84" s="304"/>
      <c r="J84" s="304"/>
      <c r="K84" s="304"/>
      <c r="L84" s="304"/>
      <c r="M84" s="304"/>
      <c r="N84" s="26" t="s">
        <v>190</v>
      </c>
    </row>
    <row r="85" spans="1:23" x14ac:dyDescent="0.3">
      <c r="A85" s="25" t="s">
        <v>138</v>
      </c>
      <c r="B85" s="24" t="s">
        <v>122</v>
      </c>
      <c r="C85" s="304"/>
      <c r="D85" s="304"/>
      <c r="E85" s="304"/>
      <c r="F85" s="304"/>
      <c r="G85" s="304"/>
      <c r="H85" s="304"/>
      <c r="I85" s="304"/>
      <c r="J85" s="304"/>
      <c r="K85" s="304"/>
      <c r="L85" s="304"/>
      <c r="M85" s="304"/>
      <c r="N85" s="26" t="s">
        <v>190</v>
      </c>
    </row>
    <row r="86" spans="1:23" s="68" customFormat="1" x14ac:dyDescent="0.3">
      <c r="A86" s="17" t="s">
        <v>137</v>
      </c>
      <c r="B86" s="16" t="s">
        <v>129</v>
      </c>
      <c r="C86" s="35">
        <f>C87+C88+C89</f>
        <v>0</v>
      </c>
      <c r="D86" s="35">
        <f t="shared" ref="D86:M86" si="25">D87+D88+D89</f>
        <v>0</v>
      </c>
      <c r="E86" s="35">
        <f t="shared" si="25"/>
        <v>0</v>
      </c>
      <c r="F86" s="35">
        <f t="shared" si="25"/>
        <v>0</v>
      </c>
      <c r="G86" s="35">
        <f t="shared" si="25"/>
        <v>0</v>
      </c>
      <c r="H86" s="35">
        <f t="shared" si="25"/>
        <v>0</v>
      </c>
      <c r="I86" s="35">
        <f t="shared" si="25"/>
        <v>0</v>
      </c>
      <c r="J86" s="35">
        <f t="shared" si="25"/>
        <v>0</v>
      </c>
      <c r="K86" s="35">
        <f t="shared" si="25"/>
        <v>0</v>
      </c>
      <c r="L86" s="35">
        <f t="shared" si="25"/>
        <v>0</v>
      </c>
      <c r="M86" s="35">
        <f t="shared" si="25"/>
        <v>0</v>
      </c>
      <c r="N86" s="35" t="s">
        <v>190</v>
      </c>
      <c r="W86" s="78"/>
    </row>
    <row r="87" spans="1:23" x14ac:dyDescent="0.3">
      <c r="A87" s="25" t="s">
        <v>136</v>
      </c>
      <c r="B87" s="24" t="s">
        <v>124</v>
      </c>
      <c r="C87" s="304"/>
      <c r="D87" s="304"/>
      <c r="E87" s="304"/>
      <c r="F87" s="304"/>
      <c r="G87" s="304"/>
      <c r="H87" s="304"/>
      <c r="I87" s="304"/>
      <c r="J87" s="304"/>
      <c r="K87" s="304"/>
      <c r="L87" s="304"/>
      <c r="M87" s="304"/>
      <c r="N87" s="26" t="s">
        <v>190</v>
      </c>
    </row>
    <row r="88" spans="1:23" x14ac:dyDescent="0.3">
      <c r="A88" s="15" t="s">
        <v>135</v>
      </c>
      <c r="B88" s="16" t="s">
        <v>125</v>
      </c>
      <c r="C88" s="304"/>
      <c r="D88" s="304"/>
      <c r="E88" s="304"/>
      <c r="F88" s="304"/>
      <c r="G88" s="304"/>
      <c r="H88" s="304"/>
      <c r="I88" s="304"/>
      <c r="J88" s="304"/>
      <c r="K88" s="304"/>
      <c r="L88" s="304"/>
      <c r="M88" s="304"/>
      <c r="N88" s="26" t="s">
        <v>190</v>
      </c>
    </row>
    <row r="89" spans="1:23" x14ac:dyDescent="0.3">
      <c r="A89" s="25" t="s">
        <v>134</v>
      </c>
      <c r="B89" s="24" t="s">
        <v>126</v>
      </c>
      <c r="C89" s="304"/>
      <c r="D89" s="304"/>
      <c r="E89" s="304"/>
      <c r="F89" s="304"/>
      <c r="G89" s="304"/>
      <c r="H89" s="304"/>
      <c r="I89" s="304"/>
      <c r="J89" s="304"/>
      <c r="K89" s="304"/>
      <c r="L89" s="304"/>
      <c r="M89" s="304"/>
      <c r="N89" s="26" t="s">
        <v>190</v>
      </c>
    </row>
    <row r="90" spans="1:23" x14ac:dyDescent="0.3">
      <c r="A90" s="25" t="s">
        <v>133</v>
      </c>
      <c r="B90" s="24" t="s">
        <v>53</v>
      </c>
      <c r="C90" s="304"/>
      <c r="D90" s="304"/>
      <c r="E90" s="304"/>
      <c r="F90" s="304"/>
      <c r="G90" s="304"/>
      <c r="H90" s="304"/>
      <c r="I90" s="304"/>
      <c r="J90" s="304"/>
      <c r="K90" s="304"/>
      <c r="L90" s="304"/>
      <c r="M90" s="304"/>
      <c r="N90" s="26" t="s">
        <v>190</v>
      </c>
    </row>
    <row r="91" spans="1:23" x14ac:dyDescent="0.3">
      <c r="A91" s="25" t="s">
        <v>132</v>
      </c>
      <c r="B91" s="24" t="s">
        <v>54</v>
      </c>
      <c r="C91" s="304"/>
      <c r="D91" s="304"/>
      <c r="E91" s="304"/>
      <c r="F91" s="304"/>
      <c r="G91" s="304"/>
      <c r="H91" s="304"/>
      <c r="I91" s="304"/>
      <c r="J91" s="304"/>
      <c r="K91" s="304"/>
      <c r="L91" s="304"/>
      <c r="M91" s="304"/>
      <c r="N91" s="26" t="s">
        <v>190</v>
      </c>
    </row>
    <row r="92" spans="1:23" x14ac:dyDescent="0.3">
      <c r="A92" s="25" t="s">
        <v>131</v>
      </c>
      <c r="B92" s="24" t="s">
        <v>127</v>
      </c>
      <c r="C92" s="304"/>
      <c r="D92" s="304"/>
      <c r="E92" s="304"/>
      <c r="F92" s="304"/>
      <c r="G92" s="304"/>
      <c r="H92" s="304"/>
      <c r="I92" s="304"/>
      <c r="J92" s="304"/>
      <c r="K92" s="304"/>
      <c r="L92" s="304"/>
      <c r="M92" s="304"/>
      <c r="N92" s="26" t="s">
        <v>190</v>
      </c>
    </row>
    <row r="93" spans="1:23" s="68" customFormat="1" ht="37.5" x14ac:dyDescent="0.3">
      <c r="A93" s="17">
        <v>2</v>
      </c>
      <c r="B93" s="16" t="s">
        <v>55</v>
      </c>
      <c r="C93" s="35">
        <f>C88+C89+C90+C92</f>
        <v>0</v>
      </c>
      <c r="D93" s="35">
        <f t="shared" ref="D93:M93" si="26">D88+D89+D90+D92</f>
        <v>0</v>
      </c>
      <c r="E93" s="35">
        <f t="shared" si="26"/>
        <v>0</v>
      </c>
      <c r="F93" s="35">
        <f t="shared" si="26"/>
        <v>0</v>
      </c>
      <c r="G93" s="35">
        <f t="shared" si="26"/>
        <v>0</v>
      </c>
      <c r="H93" s="35">
        <f t="shared" si="26"/>
        <v>0</v>
      </c>
      <c r="I93" s="35">
        <f t="shared" si="26"/>
        <v>0</v>
      </c>
      <c r="J93" s="35">
        <f t="shared" si="26"/>
        <v>0</v>
      </c>
      <c r="K93" s="35">
        <f t="shared" si="26"/>
        <v>0</v>
      </c>
      <c r="L93" s="35">
        <f t="shared" si="26"/>
        <v>0</v>
      </c>
      <c r="M93" s="35">
        <f t="shared" si="26"/>
        <v>0</v>
      </c>
      <c r="N93" s="326"/>
      <c r="W93" s="78"/>
    </row>
    <row r="94" spans="1:23" x14ac:dyDescent="0.3">
      <c r="A94" s="25">
        <v>3</v>
      </c>
      <c r="B94" s="24" t="s">
        <v>130</v>
      </c>
      <c r="C94" s="304"/>
      <c r="D94" s="304"/>
      <c r="E94" s="304"/>
      <c r="F94" s="304"/>
      <c r="G94" s="304"/>
      <c r="H94" s="304"/>
      <c r="I94" s="304"/>
      <c r="J94" s="304"/>
      <c r="K94" s="304"/>
      <c r="L94" s="304"/>
      <c r="M94" s="304"/>
      <c r="N94" s="304"/>
    </row>
    <row r="95" spans="1:23" ht="19.5" thickBot="1" x14ac:dyDescent="0.35">
      <c r="A95" s="13">
        <v>4</v>
      </c>
      <c r="B95" s="24" t="s">
        <v>56</v>
      </c>
      <c r="C95" s="307"/>
      <c r="D95" s="307"/>
      <c r="E95" s="307"/>
      <c r="F95" s="307"/>
      <c r="G95" s="307"/>
      <c r="H95" s="307"/>
      <c r="I95" s="307"/>
      <c r="J95" s="307"/>
      <c r="K95" s="307"/>
      <c r="L95" s="307"/>
      <c r="M95" s="307"/>
      <c r="N95" s="307"/>
    </row>
    <row r="96" spans="1:23" s="367" customFormat="1" ht="39.950000000000003" customHeight="1" thickBot="1" x14ac:dyDescent="0.35">
      <c r="A96" s="145" t="s">
        <v>154</v>
      </c>
      <c r="B96" s="362" t="str">
        <f>НасПункт6_п2</f>
        <v/>
      </c>
      <c r="C96" s="362"/>
      <c r="D96" s="362"/>
      <c r="E96" s="362"/>
      <c r="F96" s="362"/>
      <c r="G96" s="362"/>
      <c r="H96" s="362"/>
      <c r="I96" s="362"/>
      <c r="J96" s="362"/>
      <c r="K96" s="362"/>
      <c r="L96" s="362"/>
      <c r="M96" s="362"/>
      <c r="N96" s="363"/>
    </row>
    <row r="97" spans="1:23" s="367" customFormat="1" x14ac:dyDescent="0.3">
      <c r="A97" s="366" t="s">
        <v>140</v>
      </c>
      <c r="B97" s="318" t="s">
        <v>52</v>
      </c>
      <c r="C97" s="92">
        <f>C99+C100+C101+C105+C106</f>
        <v>0</v>
      </c>
      <c r="D97" s="92">
        <f t="shared" ref="D97:M97" si="27">D99+D100+D101+D105+D106</f>
        <v>0</v>
      </c>
      <c r="E97" s="92">
        <f t="shared" si="27"/>
        <v>0</v>
      </c>
      <c r="F97" s="92">
        <f t="shared" si="27"/>
        <v>0</v>
      </c>
      <c r="G97" s="92">
        <f t="shared" si="27"/>
        <v>0</v>
      </c>
      <c r="H97" s="92">
        <f t="shared" si="27"/>
        <v>0</v>
      </c>
      <c r="I97" s="92">
        <f t="shared" si="27"/>
        <v>0</v>
      </c>
      <c r="J97" s="92">
        <f t="shared" si="27"/>
        <v>0</v>
      </c>
      <c r="K97" s="92">
        <f t="shared" si="27"/>
        <v>0</v>
      </c>
      <c r="L97" s="92">
        <f t="shared" si="27"/>
        <v>0</v>
      </c>
      <c r="M97" s="92">
        <f t="shared" si="27"/>
        <v>0</v>
      </c>
      <c r="N97" s="325"/>
    </row>
    <row r="98" spans="1:23" s="7" customFormat="1" x14ac:dyDescent="0.3">
      <c r="A98" s="25"/>
      <c r="B98" s="24" t="s">
        <v>120</v>
      </c>
      <c r="C98" s="26" t="s">
        <v>190</v>
      </c>
      <c r="D98" s="26" t="s">
        <v>190</v>
      </c>
      <c r="E98" s="26" t="s">
        <v>190</v>
      </c>
      <c r="F98" s="26" t="s">
        <v>190</v>
      </c>
      <c r="G98" s="26" t="s">
        <v>190</v>
      </c>
      <c r="H98" s="26" t="s">
        <v>190</v>
      </c>
      <c r="I98" s="26" t="s">
        <v>190</v>
      </c>
      <c r="J98" s="26" t="s">
        <v>190</v>
      </c>
      <c r="K98" s="26" t="s">
        <v>190</v>
      </c>
      <c r="L98" s="26" t="s">
        <v>190</v>
      </c>
      <c r="M98" s="26" t="s">
        <v>190</v>
      </c>
      <c r="N98" s="26" t="s">
        <v>190</v>
      </c>
    </row>
    <row r="99" spans="1:23" s="7" customFormat="1" x14ac:dyDescent="0.3">
      <c r="A99" s="25" t="s">
        <v>139</v>
      </c>
      <c r="B99" s="24" t="s">
        <v>121</v>
      </c>
      <c r="C99" s="304"/>
      <c r="D99" s="304"/>
      <c r="E99" s="304"/>
      <c r="F99" s="304"/>
      <c r="G99" s="304"/>
      <c r="H99" s="304"/>
      <c r="I99" s="304"/>
      <c r="J99" s="304"/>
      <c r="K99" s="304"/>
      <c r="L99" s="304"/>
      <c r="M99" s="304"/>
      <c r="N99" s="26" t="s">
        <v>190</v>
      </c>
    </row>
    <row r="100" spans="1:23" x14ac:dyDescent="0.3">
      <c r="A100" s="25" t="s">
        <v>138</v>
      </c>
      <c r="B100" s="24" t="s">
        <v>122</v>
      </c>
      <c r="C100" s="304"/>
      <c r="D100" s="304"/>
      <c r="E100" s="304"/>
      <c r="F100" s="304"/>
      <c r="G100" s="304"/>
      <c r="H100" s="304"/>
      <c r="I100" s="304"/>
      <c r="J100" s="304"/>
      <c r="K100" s="304"/>
      <c r="L100" s="304"/>
      <c r="M100" s="304"/>
      <c r="N100" s="26" t="s">
        <v>190</v>
      </c>
    </row>
    <row r="101" spans="1:23" s="68" customFormat="1" x14ac:dyDescent="0.3">
      <c r="A101" s="17" t="s">
        <v>137</v>
      </c>
      <c r="B101" s="16" t="s">
        <v>129</v>
      </c>
      <c r="C101" s="35">
        <f>C102+C103+C104</f>
        <v>0</v>
      </c>
      <c r="D101" s="35">
        <f t="shared" ref="D101:M101" si="28">D102+D103+D104</f>
        <v>0</v>
      </c>
      <c r="E101" s="35">
        <f t="shared" si="28"/>
        <v>0</v>
      </c>
      <c r="F101" s="35">
        <f t="shared" si="28"/>
        <v>0</v>
      </c>
      <c r="G101" s="35">
        <f t="shared" si="28"/>
        <v>0</v>
      </c>
      <c r="H101" s="35">
        <f t="shared" si="28"/>
        <v>0</v>
      </c>
      <c r="I101" s="35">
        <f t="shared" si="28"/>
        <v>0</v>
      </c>
      <c r="J101" s="35">
        <f t="shared" si="28"/>
        <v>0</v>
      </c>
      <c r="K101" s="35">
        <f t="shared" si="28"/>
        <v>0</v>
      </c>
      <c r="L101" s="35">
        <f t="shared" si="28"/>
        <v>0</v>
      </c>
      <c r="M101" s="35">
        <f t="shared" si="28"/>
        <v>0</v>
      </c>
      <c r="N101" s="35" t="s">
        <v>190</v>
      </c>
      <c r="W101" s="78"/>
    </row>
    <row r="102" spans="1:23" x14ac:dyDescent="0.3">
      <c r="A102" s="25" t="s">
        <v>136</v>
      </c>
      <c r="B102" s="24" t="s">
        <v>124</v>
      </c>
      <c r="C102" s="304"/>
      <c r="D102" s="304"/>
      <c r="E102" s="304"/>
      <c r="F102" s="304"/>
      <c r="G102" s="304"/>
      <c r="H102" s="304"/>
      <c r="I102" s="304"/>
      <c r="J102" s="304"/>
      <c r="K102" s="304"/>
      <c r="L102" s="304"/>
      <c r="M102" s="304"/>
      <c r="N102" s="26" t="s">
        <v>190</v>
      </c>
    </row>
    <row r="103" spans="1:23" x14ac:dyDescent="0.3">
      <c r="A103" s="15" t="s">
        <v>135</v>
      </c>
      <c r="B103" s="16" t="s">
        <v>125</v>
      </c>
      <c r="C103" s="304"/>
      <c r="D103" s="304"/>
      <c r="E103" s="304"/>
      <c r="F103" s="304"/>
      <c r="G103" s="304"/>
      <c r="H103" s="304"/>
      <c r="I103" s="304"/>
      <c r="J103" s="304"/>
      <c r="K103" s="304"/>
      <c r="L103" s="304"/>
      <c r="M103" s="304"/>
      <c r="N103" s="26" t="s">
        <v>190</v>
      </c>
    </row>
    <row r="104" spans="1:23" x14ac:dyDescent="0.3">
      <c r="A104" s="25" t="s">
        <v>134</v>
      </c>
      <c r="B104" s="24" t="s">
        <v>126</v>
      </c>
      <c r="C104" s="304"/>
      <c r="D104" s="304"/>
      <c r="E104" s="304"/>
      <c r="F104" s="304"/>
      <c r="G104" s="304"/>
      <c r="H104" s="304"/>
      <c r="I104" s="304"/>
      <c r="J104" s="304"/>
      <c r="K104" s="304"/>
      <c r="L104" s="304"/>
      <c r="M104" s="304"/>
      <c r="N104" s="26" t="s">
        <v>190</v>
      </c>
    </row>
    <row r="105" spans="1:23" x14ac:dyDescent="0.3">
      <c r="A105" s="25" t="s">
        <v>133</v>
      </c>
      <c r="B105" s="24" t="s">
        <v>53</v>
      </c>
      <c r="C105" s="304"/>
      <c r="D105" s="304"/>
      <c r="E105" s="304"/>
      <c r="F105" s="304"/>
      <c r="G105" s="304"/>
      <c r="H105" s="304"/>
      <c r="I105" s="304"/>
      <c r="J105" s="304"/>
      <c r="K105" s="304"/>
      <c r="L105" s="304"/>
      <c r="M105" s="304"/>
      <c r="N105" s="26" t="s">
        <v>190</v>
      </c>
    </row>
    <row r="106" spans="1:23" x14ac:dyDescent="0.3">
      <c r="A106" s="25" t="s">
        <v>132</v>
      </c>
      <c r="B106" s="24" t="s">
        <v>54</v>
      </c>
      <c r="C106" s="304"/>
      <c r="D106" s="304"/>
      <c r="E106" s="304"/>
      <c r="F106" s="304"/>
      <c r="G106" s="304"/>
      <c r="H106" s="304"/>
      <c r="I106" s="304"/>
      <c r="J106" s="304"/>
      <c r="K106" s="304"/>
      <c r="L106" s="304"/>
      <c r="M106" s="304"/>
      <c r="N106" s="26" t="s">
        <v>190</v>
      </c>
    </row>
    <row r="107" spans="1:23" x14ac:dyDescent="0.3">
      <c r="A107" s="25" t="s">
        <v>131</v>
      </c>
      <c r="B107" s="16" t="s">
        <v>127</v>
      </c>
      <c r="C107" s="304"/>
      <c r="D107" s="304"/>
      <c r="E107" s="304"/>
      <c r="F107" s="304"/>
      <c r="G107" s="304"/>
      <c r="H107" s="304"/>
      <c r="I107" s="304"/>
      <c r="J107" s="304"/>
      <c r="K107" s="304"/>
      <c r="L107" s="304"/>
      <c r="M107" s="304"/>
      <c r="N107" s="26" t="s">
        <v>190</v>
      </c>
    </row>
    <row r="108" spans="1:23" s="68" customFormat="1" ht="37.5" x14ac:dyDescent="0.3">
      <c r="A108" s="17">
        <v>2</v>
      </c>
      <c r="B108" s="16" t="s">
        <v>55</v>
      </c>
      <c r="C108" s="35">
        <f>C103+C104+C105+C107</f>
        <v>0</v>
      </c>
      <c r="D108" s="35">
        <f t="shared" ref="D108:M108" si="29">D103+D104+D105+D107</f>
        <v>0</v>
      </c>
      <c r="E108" s="35">
        <f t="shared" si="29"/>
        <v>0</v>
      </c>
      <c r="F108" s="35">
        <f t="shared" si="29"/>
        <v>0</v>
      </c>
      <c r="G108" s="35">
        <f t="shared" si="29"/>
        <v>0</v>
      </c>
      <c r="H108" s="35">
        <f t="shared" si="29"/>
        <v>0</v>
      </c>
      <c r="I108" s="35">
        <f t="shared" si="29"/>
        <v>0</v>
      </c>
      <c r="J108" s="35">
        <f t="shared" si="29"/>
        <v>0</v>
      </c>
      <c r="K108" s="35">
        <f t="shared" si="29"/>
        <v>0</v>
      </c>
      <c r="L108" s="35">
        <f t="shared" si="29"/>
        <v>0</v>
      </c>
      <c r="M108" s="35">
        <f t="shared" si="29"/>
        <v>0</v>
      </c>
      <c r="N108" s="326"/>
      <c r="W108" s="78"/>
    </row>
    <row r="109" spans="1:23" x14ac:dyDescent="0.3">
      <c r="A109" s="25">
        <v>3</v>
      </c>
      <c r="B109" s="24" t="s">
        <v>130</v>
      </c>
      <c r="C109" s="304"/>
      <c r="D109" s="304"/>
      <c r="E109" s="304"/>
      <c r="F109" s="304"/>
      <c r="G109" s="304"/>
      <c r="H109" s="304"/>
      <c r="I109" s="304"/>
      <c r="J109" s="304"/>
      <c r="K109" s="304"/>
      <c r="L109" s="304"/>
      <c r="M109" s="304"/>
      <c r="N109" s="304"/>
    </row>
    <row r="110" spans="1:23" ht="19.5" thickBot="1" x14ac:dyDescent="0.35">
      <c r="A110" s="14">
        <v>4</v>
      </c>
      <c r="B110" s="132" t="s">
        <v>56</v>
      </c>
      <c r="C110" s="307"/>
      <c r="D110" s="307"/>
      <c r="E110" s="307"/>
      <c r="F110" s="307"/>
      <c r="G110" s="307"/>
      <c r="H110" s="307"/>
      <c r="I110" s="307"/>
      <c r="J110" s="307"/>
      <c r="K110" s="307"/>
      <c r="L110" s="307"/>
      <c r="M110" s="307"/>
      <c r="N110" s="307"/>
    </row>
    <row r="111" spans="1:23" s="68" customFormat="1" ht="39.950000000000003" customHeight="1" thickBot="1" x14ac:dyDescent="0.35">
      <c r="A111" s="145" t="s">
        <v>155</v>
      </c>
      <c r="B111" s="364" t="str">
        <f>НасПункт7_п2</f>
        <v/>
      </c>
      <c r="C111" s="364"/>
      <c r="D111" s="364"/>
      <c r="E111" s="364"/>
      <c r="F111" s="364"/>
      <c r="G111" s="364"/>
      <c r="H111" s="364"/>
      <c r="I111" s="364"/>
      <c r="J111" s="364"/>
      <c r="K111" s="364"/>
      <c r="L111" s="364"/>
      <c r="M111" s="364"/>
      <c r="N111" s="365"/>
      <c r="W111" s="78"/>
    </row>
    <row r="112" spans="1:23" s="68" customFormat="1" x14ac:dyDescent="0.3">
      <c r="A112" s="366" t="s">
        <v>140</v>
      </c>
      <c r="B112" s="318" t="s">
        <v>52</v>
      </c>
      <c r="C112" s="92">
        <f>C114+C115+C116+C120+C121</f>
        <v>0</v>
      </c>
      <c r="D112" s="92">
        <f t="shared" ref="D112:M112" si="30">D114+D115+D116+D120+D121</f>
        <v>0</v>
      </c>
      <c r="E112" s="92">
        <f t="shared" si="30"/>
        <v>0</v>
      </c>
      <c r="F112" s="92">
        <f t="shared" si="30"/>
        <v>0</v>
      </c>
      <c r="G112" s="92">
        <f t="shared" si="30"/>
        <v>0</v>
      </c>
      <c r="H112" s="92">
        <f t="shared" si="30"/>
        <v>0</v>
      </c>
      <c r="I112" s="92">
        <f t="shared" si="30"/>
        <v>0</v>
      </c>
      <c r="J112" s="92">
        <f t="shared" si="30"/>
        <v>0</v>
      </c>
      <c r="K112" s="92">
        <f t="shared" si="30"/>
        <v>0</v>
      </c>
      <c r="L112" s="92">
        <f t="shared" si="30"/>
        <v>0</v>
      </c>
      <c r="M112" s="92">
        <f t="shared" si="30"/>
        <v>0</v>
      </c>
      <c r="N112" s="325"/>
      <c r="W112" s="78"/>
    </row>
    <row r="113" spans="1:23" x14ac:dyDescent="0.3">
      <c r="A113" s="25"/>
      <c r="B113" s="24" t="s">
        <v>120</v>
      </c>
      <c r="C113" s="26" t="s">
        <v>190</v>
      </c>
      <c r="D113" s="26" t="s">
        <v>190</v>
      </c>
      <c r="E113" s="26" t="s">
        <v>190</v>
      </c>
      <c r="F113" s="26" t="s">
        <v>190</v>
      </c>
      <c r="G113" s="26" t="s">
        <v>190</v>
      </c>
      <c r="H113" s="26" t="s">
        <v>190</v>
      </c>
      <c r="I113" s="26" t="s">
        <v>190</v>
      </c>
      <c r="J113" s="26" t="s">
        <v>190</v>
      </c>
      <c r="K113" s="26" t="s">
        <v>190</v>
      </c>
      <c r="L113" s="26" t="s">
        <v>190</v>
      </c>
      <c r="M113" s="26" t="s">
        <v>190</v>
      </c>
      <c r="N113" s="26" t="s">
        <v>190</v>
      </c>
    </row>
    <row r="114" spans="1:23" x14ac:dyDescent="0.3">
      <c r="A114" s="25" t="s">
        <v>139</v>
      </c>
      <c r="B114" s="24" t="s">
        <v>121</v>
      </c>
      <c r="C114" s="304"/>
      <c r="D114" s="304"/>
      <c r="E114" s="304"/>
      <c r="F114" s="304"/>
      <c r="G114" s="304"/>
      <c r="H114" s="304"/>
      <c r="I114" s="304"/>
      <c r="J114" s="304"/>
      <c r="K114" s="304"/>
      <c r="L114" s="304"/>
      <c r="M114" s="304"/>
      <c r="N114" s="26" t="s">
        <v>190</v>
      </c>
    </row>
    <row r="115" spans="1:23" x14ac:dyDescent="0.3">
      <c r="A115" s="25" t="s">
        <v>138</v>
      </c>
      <c r="B115" s="24" t="s">
        <v>122</v>
      </c>
      <c r="C115" s="304"/>
      <c r="D115" s="304"/>
      <c r="E115" s="304"/>
      <c r="F115" s="304"/>
      <c r="G115" s="304"/>
      <c r="H115" s="304"/>
      <c r="I115" s="304"/>
      <c r="J115" s="304"/>
      <c r="K115" s="304"/>
      <c r="L115" s="304"/>
      <c r="M115" s="304"/>
      <c r="N115" s="26" t="s">
        <v>190</v>
      </c>
    </row>
    <row r="116" spans="1:23" s="68" customFormat="1" x14ac:dyDescent="0.3">
      <c r="A116" s="17" t="s">
        <v>137</v>
      </c>
      <c r="B116" s="16" t="s">
        <v>129</v>
      </c>
      <c r="C116" s="35">
        <f>C117+C118+C119</f>
        <v>0</v>
      </c>
      <c r="D116" s="35">
        <f t="shared" ref="D116:M116" si="31">D117+D118+D119</f>
        <v>0</v>
      </c>
      <c r="E116" s="35">
        <f t="shared" si="31"/>
        <v>0</v>
      </c>
      <c r="F116" s="35">
        <f t="shared" si="31"/>
        <v>0</v>
      </c>
      <c r="G116" s="35">
        <f t="shared" si="31"/>
        <v>0</v>
      </c>
      <c r="H116" s="35">
        <f t="shared" si="31"/>
        <v>0</v>
      </c>
      <c r="I116" s="35">
        <f t="shared" si="31"/>
        <v>0</v>
      </c>
      <c r="J116" s="35">
        <f t="shared" si="31"/>
        <v>0</v>
      </c>
      <c r="K116" s="35">
        <f t="shared" si="31"/>
        <v>0</v>
      </c>
      <c r="L116" s="35">
        <f t="shared" si="31"/>
        <v>0</v>
      </c>
      <c r="M116" s="35">
        <f t="shared" si="31"/>
        <v>0</v>
      </c>
      <c r="N116" s="35" t="s">
        <v>190</v>
      </c>
      <c r="W116" s="78"/>
    </row>
    <row r="117" spans="1:23" x14ac:dyDescent="0.3">
      <c r="A117" s="25" t="s">
        <v>136</v>
      </c>
      <c r="B117" s="24" t="s">
        <v>124</v>
      </c>
      <c r="C117" s="304"/>
      <c r="D117" s="304"/>
      <c r="E117" s="304"/>
      <c r="F117" s="304"/>
      <c r="G117" s="304"/>
      <c r="H117" s="304"/>
      <c r="I117" s="304"/>
      <c r="J117" s="304"/>
      <c r="K117" s="304"/>
      <c r="L117" s="304"/>
      <c r="M117" s="304"/>
      <c r="N117" s="26" t="s">
        <v>190</v>
      </c>
    </row>
    <row r="118" spans="1:23" x14ac:dyDescent="0.3">
      <c r="A118" s="15" t="s">
        <v>135</v>
      </c>
      <c r="B118" s="16" t="s">
        <v>125</v>
      </c>
      <c r="C118" s="304"/>
      <c r="D118" s="304"/>
      <c r="E118" s="304"/>
      <c r="F118" s="304"/>
      <c r="G118" s="304"/>
      <c r="H118" s="304"/>
      <c r="I118" s="304"/>
      <c r="J118" s="304"/>
      <c r="K118" s="304"/>
      <c r="L118" s="304"/>
      <c r="M118" s="304"/>
      <c r="N118" s="26" t="s">
        <v>190</v>
      </c>
    </row>
    <row r="119" spans="1:23" x14ac:dyDescent="0.3">
      <c r="A119" s="25" t="s">
        <v>134</v>
      </c>
      <c r="B119" s="24" t="s">
        <v>126</v>
      </c>
      <c r="C119" s="304"/>
      <c r="D119" s="304"/>
      <c r="E119" s="304"/>
      <c r="F119" s="304"/>
      <c r="G119" s="304"/>
      <c r="H119" s="304"/>
      <c r="I119" s="304"/>
      <c r="J119" s="304"/>
      <c r="K119" s="304"/>
      <c r="L119" s="304"/>
      <c r="M119" s="304"/>
      <c r="N119" s="26" t="s">
        <v>190</v>
      </c>
    </row>
    <row r="120" spans="1:23" x14ac:dyDescent="0.3">
      <c r="A120" s="25" t="s">
        <v>133</v>
      </c>
      <c r="B120" s="24" t="s">
        <v>53</v>
      </c>
      <c r="C120" s="304"/>
      <c r="D120" s="304"/>
      <c r="E120" s="304"/>
      <c r="F120" s="304"/>
      <c r="G120" s="304"/>
      <c r="H120" s="304"/>
      <c r="I120" s="304"/>
      <c r="J120" s="304"/>
      <c r="K120" s="304"/>
      <c r="L120" s="304"/>
      <c r="M120" s="304"/>
      <c r="N120" s="26" t="s">
        <v>190</v>
      </c>
    </row>
    <row r="121" spans="1:23" x14ac:dyDescent="0.3">
      <c r="A121" s="25" t="s">
        <v>132</v>
      </c>
      <c r="B121" s="24" t="s">
        <v>54</v>
      </c>
      <c r="C121" s="304"/>
      <c r="D121" s="304"/>
      <c r="E121" s="304"/>
      <c r="F121" s="304"/>
      <c r="G121" s="304"/>
      <c r="H121" s="304"/>
      <c r="I121" s="304"/>
      <c r="J121" s="304"/>
      <c r="K121" s="304"/>
      <c r="L121" s="304"/>
      <c r="M121" s="304"/>
      <c r="N121" s="26" t="s">
        <v>190</v>
      </c>
    </row>
    <row r="122" spans="1:23" x14ac:dyDescent="0.3">
      <c r="A122" s="25" t="s">
        <v>131</v>
      </c>
      <c r="B122" s="24" t="s">
        <v>127</v>
      </c>
      <c r="C122" s="304"/>
      <c r="D122" s="304"/>
      <c r="E122" s="304"/>
      <c r="F122" s="304"/>
      <c r="G122" s="304"/>
      <c r="H122" s="304"/>
      <c r="I122" s="304"/>
      <c r="J122" s="304"/>
      <c r="K122" s="304"/>
      <c r="L122" s="304"/>
      <c r="M122" s="304"/>
      <c r="N122" s="26" t="s">
        <v>190</v>
      </c>
    </row>
    <row r="123" spans="1:23" s="68" customFormat="1" ht="37.5" x14ac:dyDescent="0.3">
      <c r="A123" s="17">
        <v>2</v>
      </c>
      <c r="B123" s="16" t="s">
        <v>55</v>
      </c>
      <c r="C123" s="35">
        <f>C118+C119+C120+C122</f>
        <v>0</v>
      </c>
      <c r="D123" s="35">
        <f t="shared" ref="D123:M123" si="32">D118+D119+D120+D122</f>
        <v>0</v>
      </c>
      <c r="E123" s="35">
        <f t="shared" si="32"/>
        <v>0</v>
      </c>
      <c r="F123" s="35">
        <f t="shared" si="32"/>
        <v>0</v>
      </c>
      <c r="G123" s="35">
        <f t="shared" si="32"/>
        <v>0</v>
      </c>
      <c r="H123" s="35">
        <f t="shared" si="32"/>
        <v>0</v>
      </c>
      <c r="I123" s="35">
        <f t="shared" si="32"/>
        <v>0</v>
      </c>
      <c r="J123" s="35">
        <f t="shared" si="32"/>
        <v>0</v>
      </c>
      <c r="K123" s="35">
        <f t="shared" si="32"/>
        <v>0</v>
      </c>
      <c r="L123" s="35">
        <f t="shared" si="32"/>
        <v>0</v>
      </c>
      <c r="M123" s="35">
        <f t="shared" si="32"/>
        <v>0</v>
      </c>
      <c r="N123" s="326"/>
      <c r="W123" s="78"/>
    </row>
    <row r="124" spans="1:23" x14ac:dyDescent="0.3">
      <c r="A124" s="25">
        <v>3</v>
      </c>
      <c r="B124" s="24" t="s">
        <v>130</v>
      </c>
      <c r="C124" s="304"/>
      <c r="D124" s="304"/>
      <c r="E124" s="304"/>
      <c r="F124" s="304"/>
      <c r="G124" s="304"/>
      <c r="H124" s="304"/>
      <c r="I124" s="304"/>
      <c r="J124" s="304"/>
      <c r="K124" s="304"/>
      <c r="L124" s="304"/>
      <c r="M124" s="304"/>
      <c r="N124" s="304"/>
    </row>
    <row r="125" spans="1:23" ht="19.5" thickBot="1" x14ac:dyDescent="0.35">
      <c r="A125" s="14">
        <v>4</v>
      </c>
      <c r="B125" s="132" t="s">
        <v>56</v>
      </c>
      <c r="C125" s="307"/>
      <c r="D125" s="307"/>
      <c r="E125" s="307"/>
      <c r="F125" s="307"/>
      <c r="G125" s="307"/>
      <c r="H125" s="307"/>
      <c r="I125" s="307"/>
      <c r="J125" s="307"/>
      <c r="K125" s="307"/>
      <c r="L125" s="307"/>
      <c r="M125" s="307"/>
      <c r="N125" s="307"/>
    </row>
    <row r="126" spans="1:23" s="68" customFormat="1" ht="39.950000000000003" customHeight="1" thickBot="1" x14ac:dyDescent="0.35">
      <c r="A126" s="145" t="s">
        <v>156</v>
      </c>
      <c r="B126" s="364" t="str">
        <f>НасПункт8_п2</f>
        <v/>
      </c>
      <c r="C126" s="364"/>
      <c r="D126" s="364"/>
      <c r="E126" s="364"/>
      <c r="F126" s="364"/>
      <c r="G126" s="364"/>
      <c r="H126" s="364"/>
      <c r="I126" s="364"/>
      <c r="J126" s="364"/>
      <c r="K126" s="364"/>
      <c r="L126" s="364"/>
      <c r="M126" s="364"/>
      <c r="N126" s="365"/>
      <c r="W126" s="78"/>
    </row>
    <row r="127" spans="1:23" s="68" customFormat="1" x14ac:dyDescent="0.3">
      <c r="A127" s="366" t="s">
        <v>140</v>
      </c>
      <c r="B127" s="318" t="s">
        <v>52</v>
      </c>
      <c r="C127" s="92">
        <f>C129+C130+C131+C135+C136</f>
        <v>0</v>
      </c>
      <c r="D127" s="92">
        <f t="shared" ref="D127:M127" si="33">D129+D130+D131+D135+D136</f>
        <v>0</v>
      </c>
      <c r="E127" s="92">
        <f t="shared" si="33"/>
        <v>0</v>
      </c>
      <c r="F127" s="92">
        <f t="shared" si="33"/>
        <v>0</v>
      </c>
      <c r="G127" s="92">
        <f t="shared" si="33"/>
        <v>0</v>
      </c>
      <c r="H127" s="92">
        <f t="shared" si="33"/>
        <v>0</v>
      </c>
      <c r="I127" s="92">
        <f t="shared" si="33"/>
        <v>0</v>
      </c>
      <c r="J127" s="92">
        <f t="shared" si="33"/>
        <v>0</v>
      </c>
      <c r="K127" s="92">
        <f t="shared" si="33"/>
        <v>0</v>
      </c>
      <c r="L127" s="92">
        <f t="shared" si="33"/>
        <v>0</v>
      </c>
      <c r="M127" s="92">
        <f t="shared" si="33"/>
        <v>0</v>
      </c>
      <c r="N127" s="325"/>
      <c r="W127" s="78"/>
    </row>
    <row r="128" spans="1:23" s="68" customFormat="1" x14ac:dyDescent="0.3">
      <c r="A128" s="17"/>
      <c r="B128" s="16" t="s">
        <v>120</v>
      </c>
      <c r="C128" s="35" t="s">
        <v>190</v>
      </c>
      <c r="D128" s="35" t="s">
        <v>190</v>
      </c>
      <c r="E128" s="35" t="s">
        <v>190</v>
      </c>
      <c r="F128" s="35" t="s">
        <v>190</v>
      </c>
      <c r="G128" s="35" t="s">
        <v>190</v>
      </c>
      <c r="H128" s="35" t="s">
        <v>190</v>
      </c>
      <c r="I128" s="35" t="s">
        <v>190</v>
      </c>
      <c r="J128" s="35" t="s">
        <v>190</v>
      </c>
      <c r="K128" s="35" t="s">
        <v>190</v>
      </c>
      <c r="L128" s="35" t="s">
        <v>190</v>
      </c>
      <c r="M128" s="35" t="s">
        <v>190</v>
      </c>
      <c r="N128" s="35" t="s">
        <v>190</v>
      </c>
      <c r="W128" s="78"/>
    </row>
    <row r="129" spans="1:23" x14ac:dyDescent="0.3">
      <c r="A129" s="25" t="s">
        <v>139</v>
      </c>
      <c r="B129" s="24" t="s">
        <v>121</v>
      </c>
      <c r="C129" s="304"/>
      <c r="D129" s="304"/>
      <c r="E129" s="304"/>
      <c r="F129" s="304"/>
      <c r="G129" s="304"/>
      <c r="H129" s="304"/>
      <c r="I129" s="304"/>
      <c r="J129" s="304"/>
      <c r="K129" s="304"/>
      <c r="L129" s="304"/>
      <c r="M129" s="304"/>
      <c r="N129" s="26" t="s">
        <v>190</v>
      </c>
    </row>
    <row r="130" spans="1:23" x14ac:dyDescent="0.3">
      <c r="A130" s="25" t="s">
        <v>138</v>
      </c>
      <c r="B130" s="24" t="s">
        <v>122</v>
      </c>
      <c r="C130" s="304"/>
      <c r="D130" s="304"/>
      <c r="E130" s="304"/>
      <c r="F130" s="304"/>
      <c r="G130" s="304"/>
      <c r="H130" s="304"/>
      <c r="I130" s="304"/>
      <c r="J130" s="304"/>
      <c r="K130" s="304"/>
      <c r="L130" s="304"/>
      <c r="M130" s="304"/>
      <c r="N130" s="26" t="s">
        <v>190</v>
      </c>
    </row>
    <row r="131" spans="1:23" s="68" customFormat="1" x14ac:dyDescent="0.3">
      <c r="A131" s="17" t="s">
        <v>137</v>
      </c>
      <c r="B131" s="16" t="s">
        <v>129</v>
      </c>
      <c r="C131" s="35">
        <f>C132+C133+C134</f>
        <v>0</v>
      </c>
      <c r="D131" s="35">
        <f t="shared" ref="D131:M131" si="34">D132+D133+D134</f>
        <v>0</v>
      </c>
      <c r="E131" s="35">
        <f t="shared" si="34"/>
        <v>0</v>
      </c>
      <c r="F131" s="35">
        <f t="shared" si="34"/>
        <v>0</v>
      </c>
      <c r="G131" s="35">
        <f t="shared" si="34"/>
        <v>0</v>
      </c>
      <c r="H131" s="35">
        <f t="shared" si="34"/>
        <v>0</v>
      </c>
      <c r="I131" s="35">
        <f t="shared" si="34"/>
        <v>0</v>
      </c>
      <c r="J131" s="35">
        <f t="shared" si="34"/>
        <v>0</v>
      </c>
      <c r="K131" s="35">
        <f t="shared" si="34"/>
        <v>0</v>
      </c>
      <c r="L131" s="35">
        <f t="shared" si="34"/>
        <v>0</v>
      </c>
      <c r="M131" s="35">
        <f t="shared" si="34"/>
        <v>0</v>
      </c>
      <c r="N131" s="35" t="s">
        <v>190</v>
      </c>
      <c r="W131" s="78"/>
    </row>
    <row r="132" spans="1:23" x14ac:dyDescent="0.3">
      <c r="A132" s="25" t="s">
        <v>136</v>
      </c>
      <c r="B132" s="24" t="s">
        <v>124</v>
      </c>
      <c r="C132" s="304"/>
      <c r="D132" s="304"/>
      <c r="E132" s="304"/>
      <c r="F132" s="304"/>
      <c r="G132" s="304"/>
      <c r="H132" s="304"/>
      <c r="I132" s="304"/>
      <c r="J132" s="304"/>
      <c r="K132" s="304"/>
      <c r="L132" s="304"/>
      <c r="M132" s="304"/>
      <c r="N132" s="26" t="s">
        <v>190</v>
      </c>
    </row>
    <row r="133" spans="1:23" x14ac:dyDescent="0.3">
      <c r="A133" s="15" t="s">
        <v>135</v>
      </c>
      <c r="B133" s="16" t="s">
        <v>125</v>
      </c>
      <c r="C133" s="304"/>
      <c r="D133" s="304"/>
      <c r="E133" s="304"/>
      <c r="F133" s="304"/>
      <c r="G133" s="304"/>
      <c r="H133" s="304"/>
      <c r="I133" s="304"/>
      <c r="J133" s="304"/>
      <c r="K133" s="304"/>
      <c r="L133" s="304"/>
      <c r="M133" s="304"/>
      <c r="N133" s="26" t="s">
        <v>190</v>
      </c>
    </row>
    <row r="134" spans="1:23" x14ac:dyDescent="0.3">
      <c r="A134" s="25" t="s">
        <v>134</v>
      </c>
      <c r="B134" s="24" t="s">
        <v>126</v>
      </c>
      <c r="C134" s="304"/>
      <c r="D134" s="304"/>
      <c r="E134" s="304"/>
      <c r="F134" s="304"/>
      <c r="G134" s="304"/>
      <c r="H134" s="304"/>
      <c r="I134" s="304"/>
      <c r="J134" s="304"/>
      <c r="K134" s="304"/>
      <c r="L134" s="304"/>
      <c r="M134" s="304"/>
      <c r="N134" s="26" t="s">
        <v>190</v>
      </c>
    </row>
    <row r="135" spans="1:23" x14ac:dyDescent="0.3">
      <c r="A135" s="25" t="s">
        <v>133</v>
      </c>
      <c r="B135" s="24" t="s">
        <v>53</v>
      </c>
      <c r="C135" s="304"/>
      <c r="D135" s="304"/>
      <c r="E135" s="304"/>
      <c r="F135" s="304"/>
      <c r="G135" s="304"/>
      <c r="H135" s="304"/>
      <c r="I135" s="304"/>
      <c r="J135" s="304"/>
      <c r="K135" s="304"/>
      <c r="L135" s="304"/>
      <c r="M135" s="304"/>
      <c r="N135" s="26" t="s">
        <v>190</v>
      </c>
    </row>
    <row r="136" spans="1:23" x14ac:dyDescent="0.3">
      <c r="A136" s="25" t="s">
        <v>132</v>
      </c>
      <c r="B136" s="24" t="s">
        <v>54</v>
      </c>
      <c r="C136" s="304"/>
      <c r="D136" s="304"/>
      <c r="E136" s="304"/>
      <c r="F136" s="304"/>
      <c r="G136" s="304"/>
      <c r="H136" s="304"/>
      <c r="I136" s="304"/>
      <c r="J136" s="304"/>
      <c r="K136" s="304"/>
      <c r="L136" s="304"/>
      <c r="M136" s="304"/>
      <c r="N136" s="26" t="s">
        <v>190</v>
      </c>
    </row>
    <row r="137" spans="1:23" x14ac:dyDescent="0.3">
      <c r="A137" s="25" t="s">
        <v>131</v>
      </c>
      <c r="B137" s="24" t="s">
        <v>127</v>
      </c>
      <c r="C137" s="304"/>
      <c r="D137" s="304"/>
      <c r="E137" s="304"/>
      <c r="F137" s="304"/>
      <c r="G137" s="304"/>
      <c r="H137" s="304"/>
      <c r="I137" s="304"/>
      <c r="J137" s="304"/>
      <c r="K137" s="304"/>
      <c r="L137" s="304"/>
      <c r="M137" s="304"/>
      <c r="N137" s="26" t="s">
        <v>190</v>
      </c>
    </row>
    <row r="138" spans="1:23" s="68" customFormat="1" ht="37.5" x14ac:dyDescent="0.3">
      <c r="A138" s="17">
        <v>2</v>
      </c>
      <c r="B138" s="16" t="s">
        <v>55</v>
      </c>
      <c r="C138" s="35">
        <f>C133+C134+C135+C137</f>
        <v>0</v>
      </c>
      <c r="D138" s="35">
        <f t="shared" ref="D138:M138" si="35">D133+D134+D135+D137</f>
        <v>0</v>
      </c>
      <c r="E138" s="35">
        <f t="shared" si="35"/>
        <v>0</v>
      </c>
      <c r="F138" s="35">
        <f t="shared" si="35"/>
        <v>0</v>
      </c>
      <c r="G138" s="35">
        <f t="shared" si="35"/>
        <v>0</v>
      </c>
      <c r="H138" s="35">
        <f t="shared" si="35"/>
        <v>0</v>
      </c>
      <c r="I138" s="35">
        <f t="shared" si="35"/>
        <v>0</v>
      </c>
      <c r="J138" s="35">
        <f t="shared" si="35"/>
        <v>0</v>
      </c>
      <c r="K138" s="35">
        <f t="shared" si="35"/>
        <v>0</v>
      </c>
      <c r="L138" s="35">
        <f t="shared" si="35"/>
        <v>0</v>
      </c>
      <c r="M138" s="35">
        <f t="shared" si="35"/>
        <v>0</v>
      </c>
      <c r="N138" s="326"/>
      <c r="W138" s="78"/>
    </row>
    <row r="139" spans="1:23" x14ac:dyDescent="0.3">
      <c r="A139" s="25">
        <v>3</v>
      </c>
      <c r="B139" s="24" t="s">
        <v>130</v>
      </c>
      <c r="C139" s="304"/>
      <c r="D139" s="304"/>
      <c r="E139" s="304"/>
      <c r="F139" s="304"/>
      <c r="G139" s="304"/>
      <c r="H139" s="304"/>
      <c r="I139" s="304"/>
      <c r="J139" s="304"/>
      <c r="K139" s="304"/>
      <c r="L139" s="304"/>
      <c r="M139" s="304"/>
      <c r="N139" s="304"/>
    </row>
    <row r="140" spans="1:23" ht="19.5" thickBot="1" x14ac:dyDescent="0.35">
      <c r="A140" s="14">
        <v>4</v>
      </c>
      <c r="B140" s="132" t="s">
        <v>56</v>
      </c>
      <c r="C140" s="307"/>
      <c r="D140" s="307"/>
      <c r="E140" s="307"/>
      <c r="F140" s="307"/>
      <c r="G140" s="307"/>
      <c r="H140" s="307"/>
      <c r="I140" s="307"/>
      <c r="J140" s="307"/>
      <c r="K140" s="307"/>
      <c r="L140" s="307"/>
      <c r="M140" s="307"/>
      <c r="N140" s="307"/>
    </row>
    <row r="141" spans="1:23" s="68" customFormat="1" ht="39.950000000000003" customHeight="1" thickBot="1" x14ac:dyDescent="0.35">
      <c r="A141" s="145" t="s">
        <v>157</v>
      </c>
      <c r="B141" s="364" t="str">
        <f>НасПункт9_п2</f>
        <v/>
      </c>
      <c r="C141" s="364"/>
      <c r="D141" s="364"/>
      <c r="E141" s="364"/>
      <c r="F141" s="364"/>
      <c r="G141" s="364"/>
      <c r="H141" s="364"/>
      <c r="I141" s="364"/>
      <c r="J141" s="364"/>
      <c r="K141" s="364"/>
      <c r="L141" s="364"/>
      <c r="M141" s="364"/>
      <c r="N141" s="365"/>
      <c r="W141" s="78"/>
    </row>
    <row r="142" spans="1:23" s="68" customFormat="1" x14ac:dyDescent="0.3">
      <c r="A142" s="366" t="s">
        <v>140</v>
      </c>
      <c r="B142" s="318" t="s">
        <v>52</v>
      </c>
      <c r="C142" s="92">
        <f>C144+C145+C146+C150+C151</f>
        <v>0</v>
      </c>
      <c r="D142" s="92">
        <f t="shared" ref="D142:M142" si="36">D144+D145+D146+D150+D151</f>
        <v>0</v>
      </c>
      <c r="E142" s="92">
        <f t="shared" si="36"/>
        <v>0</v>
      </c>
      <c r="F142" s="92">
        <f t="shared" si="36"/>
        <v>0</v>
      </c>
      <c r="G142" s="92">
        <f t="shared" si="36"/>
        <v>0</v>
      </c>
      <c r="H142" s="92">
        <f t="shared" si="36"/>
        <v>0</v>
      </c>
      <c r="I142" s="92">
        <f t="shared" si="36"/>
        <v>0</v>
      </c>
      <c r="J142" s="92">
        <f t="shared" si="36"/>
        <v>0</v>
      </c>
      <c r="K142" s="92">
        <f t="shared" si="36"/>
        <v>0</v>
      </c>
      <c r="L142" s="92">
        <f t="shared" si="36"/>
        <v>0</v>
      </c>
      <c r="M142" s="92">
        <f t="shared" si="36"/>
        <v>0</v>
      </c>
      <c r="N142" s="325"/>
      <c r="W142" s="78"/>
    </row>
    <row r="143" spans="1:23" x14ac:dyDescent="0.3">
      <c r="A143" s="25"/>
      <c r="B143" s="24" t="s">
        <v>120</v>
      </c>
      <c r="C143" s="26" t="s">
        <v>190</v>
      </c>
      <c r="D143" s="26" t="s">
        <v>190</v>
      </c>
      <c r="E143" s="26" t="s">
        <v>190</v>
      </c>
      <c r="F143" s="26" t="s">
        <v>190</v>
      </c>
      <c r="G143" s="26" t="s">
        <v>190</v>
      </c>
      <c r="H143" s="26" t="s">
        <v>190</v>
      </c>
      <c r="I143" s="26" t="s">
        <v>190</v>
      </c>
      <c r="J143" s="26" t="s">
        <v>190</v>
      </c>
      <c r="K143" s="26" t="s">
        <v>190</v>
      </c>
      <c r="L143" s="26" t="s">
        <v>190</v>
      </c>
      <c r="M143" s="26" t="s">
        <v>190</v>
      </c>
      <c r="N143" s="26" t="s">
        <v>190</v>
      </c>
    </row>
    <row r="144" spans="1:23" x14ac:dyDescent="0.3">
      <c r="A144" s="25" t="s">
        <v>139</v>
      </c>
      <c r="B144" s="24" t="s">
        <v>121</v>
      </c>
      <c r="C144" s="304"/>
      <c r="D144" s="304"/>
      <c r="E144" s="304"/>
      <c r="F144" s="304"/>
      <c r="G144" s="304"/>
      <c r="H144" s="304"/>
      <c r="I144" s="304"/>
      <c r="J144" s="304"/>
      <c r="K144" s="304"/>
      <c r="L144" s="304"/>
      <c r="M144" s="304"/>
      <c r="N144" s="26" t="s">
        <v>190</v>
      </c>
    </row>
    <row r="145" spans="1:23" x14ac:dyDescent="0.3">
      <c r="A145" s="25" t="s">
        <v>138</v>
      </c>
      <c r="B145" s="24" t="s">
        <v>122</v>
      </c>
      <c r="C145" s="304"/>
      <c r="D145" s="304"/>
      <c r="E145" s="304"/>
      <c r="F145" s="304"/>
      <c r="G145" s="304"/>
      <c r="H145" s="304"/>
      <c r="I145" s="304"/>
      <c r="J145" s="304"/>
      <c r="K145" s="304"/>
      <c r="L145" s="304"/>
      <c r="M145" s="304"/>
      <c r="N145" s="26" t="s">
        <v>190</v>
      </c>
    </row>
    <row r="146" spans="1:23" s="68" customFormat="1" x14ac:dyDescent="0.3">
      <c r="A146" s="17" t="s">
        <v>137</v>
      </c>
      <c r="B146" s="16" t="s">
        <v>129</v>
      </c>
      <c r="C146" s="35">
        <f>C147+C148+C149</f>
        <v>0</v>
      </c>
      <c r="D146" s="35">
        <f t="shared" ref="D146:M146" si="37">D147+D148+D149</f>
        <v>0</v>
      </c>
      <c r="E146" s="35">
        <f t="shared" si="37"/>
        <v>0</v>
      </c>
      <c r="F146" s="35">
        <f t="shared" si="37"/>
        <v>0</v>
      </c>
      <c r="G146" s="35">
        <f t="shared" si="37"/>
        <v>0</v>
      </c>
      <c r="H146" s="35">
        <f t="shared" si="37"/>
        <v>0</v>
      </c>
      <c r="I146" s="35">
        <f t="shared" si="37"/>
        <v>0</v>
      </c>
      <c r="J146" s="35">
        <f t="shared" si="37"/>
        <v>0</v>
      </c>
      <c r="K146" s="35">
        <f t="shared" si="37"/>
        <v>0</v>
      </c>
      <c r="L146" s="35">
        <f t="shared" si="37"/>
        <v>0</v>
      </c>
      <c r="M146" s="35">
        <f t="shared" si="37"/>
        <v>0</v>
      </c>
      <c r="N146" s="35" t="s">
        <v>190</v>
      </c>
      <c r="W146" s="78"/>
    </row>
    <row r="147" spans="1:23" x14ac:dyDescent="0.3">
      <c r="A147" s="25" t="s">
        <v>136</v>
      </c>
      <c r="B147" s="24" t="s">
        <v>124</v>
      </c>
      <c r="C147" s="304"/>
      <c r="D147" s="304"/>
      <c r="E147" s="304"/>
      <c r="F147" s="304"/>
      <c r="G147" s="304"/>
      <c r="H147" s="304"/>
      <c r="I147" s="304"/>
      <c r="J147" s="304"/>
      <c r="K147" s="304"/>
      <c r="L147" s="304"/>
      <c r="M147" s="304"/>
      <c r="N147" s="26" t="s">
        <v>190</v>
      </c>
    </row>
    <row r="148" spans="1:23" x14ac:dyDescent="0.3">
      <c r="A148" s="15" t="s">
        <v>135</v>
      </c>
      <c r="B148" s="16" t="s">
        <v>125</v>
      </c>
      <c r="C148" s="304"/>
      <c r="D148" s="304"/>
      <c r="E148" s="304"/>
      <c r="F148" s="304"/>
      <c r="G148" s="304"/>
      <c r="H148" s="304"/>
      <c r="I148" s="304"/>
      <c r="J148" s="304"/>
      <c r="K148" s="304"/>
      <c r="L148" s="304"/>
      <c r="M148" s="304"/>
      <c r="N148" s="26" t="s">
        <v>190</v>
      </c>
    </row>
    <row r="149" spans="1:23" x14ac:dyDescent="0.3">
      <c r="A149" s="25" t="s">
        <v>134</v>
      </c>
      <c r="B149" s="24" t="s">
        <v>126</v>
      </c>
      <c r="C149" s="304"/>
      <c r="D149" s="304"/>
      <c r="E149" s="304"/>
      <c r="F149" s="304"/>
      <c r="G149" s="304"/>
      <c r="H149" s="304"/>
      <c r="I149" s="304"/>
      <c r="J149" s="304"/>
      <c r="K149" s="304"/>
      <c r="L149" s="304"/>
      <c r="M149" s="304"/>
      <c r="N149" s="26" t="s">
        <v>190</v>
      </c>
    </row>
    <row r="150" spans="1:23" x14ac:dyDescent="0.3">
      <c r="A150" s="25" t="s">
        <v>133</v>
      </c>
      <c r="B150" s="24" t="s">
        <v>53</v>
      </c>
      <c r="C150" s="304"/>
      <c r="D150" s="304"/>
      <c r="E150" s="304"/>
      <c r="F150" s="304"/>
      <c r="G150" s="304"/>
      <c r="H150" s="304"/>
      <c r="I150" s="304"/>
      <c r="J150" s="304"/>
      <c r="K150" s="304"/>
      <c r="L150" s="304"/>
      <c r="M150" s="304"/>
      <c r="N150" s="26" t="s">
        <v>190</v>
      </c>
    </row>
    <row r="151" spans="1:23" x14ac:dyDescent="0.3">
      <c r="A151" s="25" t="s">
        <v>132</v>
      </c>
      <c r="B151" s="24" t="s">
        <v>54</v>
      </c>
      <c r="C151" s="304"/>
      <c r="D151" s="304"/>
      <c r="E151" s="304"/>
      <c r="F151" s="304"/>
      <c r="G151" s="304"/>
      <c r="H151" s="304"/>
      <c r="I151" s="304"/>
      <c r="J151" s="304"/>
      <c r="K151" s="304"/>
      <c r="L151" s="304"/>
      <c r="M151" s="304"/>
      <c r="N151" s="26" t="s">
        <v>190</v>
      </c>
    </row>
    <row r="152" spans="1:23" x14ac:dyDescent="0.3">
      <c r="A152" s="25" t="s">
        <v>131</v>
      </c>
      <c r="B152" s="24" t="s">
        <v>127</v>
      </c>
      <c r="C152" s="304"/>
      <c r="D152" s="304"/>
      <c r="E152" s="304"/>
      <c r="F152" s="304"/>
      <c r="G152" s="304"/>
      <c r="H152" s="304"/>
      <c r="I152" s="304"/>
      <c r="J152" s="304"/>
      <c r="K152" s="304"/>
      <c r="L152" s="304"/>
      <c r="M152" s="304"/>
      <c r="N152" s="26" t="s">
        <v>190</v>
      </c>
    </row>
    <row r="153" spans="1:23" s="68" customFormat="1" ht="37.5" x14ac:dyDescent="0.3">
      <c r="A153" s="17">
        <v>2</v>
      </c>
      <c r="B153" s="16" t="s">
        <v>55</v>
      </c>
      <c r="C153" s="35">
        <f>C148+C149+C150+C152</f>
        <v>0</v>
      </c>
      <c r="D153" s="35">
        <f t="shared" ref="D153:M153" si="38">D148+D149+D150+D152</f>
        <v>0</v>
      </c>
      <c r="E153" s="35">
        <f t="shared" si="38"/>
        <v>0</v>
      </c>
      <c r="F153" s="35">
        <f t="shared" si="38"/>
        <v>0</v>
      </c>
      <c r="G153" s="35">
        <f t="shared" si="38"/>
        <v>0</v>
      </c>
      <c r="H153" s="35">
        <f t="shared" si="38"/>
        <v>0</v>
      </c>
      <c r="I153" s="35">
        <f t="shared" si="38"/>
        <v>0</v>
      </c>
      <c r="J153" s="35">
        <f t="shared" si="38"/>
        <v>0</v>
      </c>
      <c r="K153" s="35">
        <f t="shared" si="38"/>
        <v>0</v>
      </c>
      <c r="L153" s="35">
        <f t="shared" si="38"/>
        <v>0</v>
      </c>
      <c r="M153" s="35">
        <f t="shared" si="38"/>
        <v>0</v>
      </c>
      <c r="N153" s="326"/>
      <c r="W153" s="78"/>
    </row>
    <row r="154" spans="1:23" x14ac:dyDescent="0.3">
      <c r="A154" s="25">
        <v>3</v>
      </c>
      <c r="B154" s="24" t="s">
        <v>130</v>
      </c>
      <c r="C154" s="304"/>
      <c r="D154" s="304"/>
      <c r="E154" s="304"/>
      <c r="F154" s="304"/>
      <c r="G154" s="304"/>
      <c r="H154" s="304"/>
      <c r="I154" s="304"/>
      <c r="J154" s="304"/>
      <c r="K154" s="304"/>
      <c r="L154" s="304"/>
      <c r="M154" s="304"/>
      <c r="N154" s="304"/>
    </row>
    <row r="155" spans="1:23" ht="19.5" thickBot="1" x14ac:dyDescent="0.35">
      <c r="A155" s="14">
        <v>4</v>
      </c>
      <c r="B155" s="132" t="s">
        <v>56</v>
      </c>
      <c r="C155" s="307"/>
      <c r="D155" s="307"/>
      <c r="E155" s="307"/>
      <c r="F155" s="307"/>
      <c r="G155" s="307"/>
      <c r="H155" s="307"/>
      <c r="I155" s="307"/>
      <c r="J155" s="307"/>
      <c r="K155" s="307"/>
      <c r="L155" s="307"/>
      <c r="M155" s="307"/>
      <c r="N155" s="307"/>
    </row>
    <row r="156" spans="1:23" s="68" customFormat="1" ht="39.950000000000003" customHeight="1" thickBot="1" x14ac:dyDescent="0.35">
      <c r="A156" s="145" t="s">
        <v>158</v>
      </c>
      <c r="B156" s="364" t="str">
        <f>НасПункт10_п2</f>
        <v/>
      </c>
      <c r="C156" s="364"/>
      <c r="D156" s="364"/>
      <c r="E156" s="364"/>
      <c r="F156" s="364"/>
      <c r="G156" s="364"/>
      <c r="H156" s="364"/>
      <c r="I156" s="364"/>
      <c r="J156" s="364"/>
      <c r="K156" s="364"/>
      <c r="L156" s="364"/>
      <c r="M156" s="364"/>
      <c r="N156" s="365"/>
      <c r="W156" s="78"/>
    </row>
    <row r="157" spans="1:23" s="68" customFormat="1" x14ac:dyDescent="0.3">
      <c r="A157" s="366" t="s">
        <v>140</v>
      </c>
      <c r="B157" s="318" t="s">
        <v>52</v>
      </c>
      <c r="C157" s="92">
        <f>C159+C160+C161+C165+C166</f>
        <v>0</v>
      </c>
      <c r="D157" s="92">
        <f t="shared" ref="D157:M157" si="39">D159+D160+D161+D165+D166</f>
        <v>0</v>
      </c>
      <c r="E157" s="92">
        <f t="shared" si="39"/>
        <v>0</v>
      </c>
      <c r="F157" s="92">
        <f t="shared" si="39"/>
        <v>0</v>
      </c>
      <c r="G157" s="92">
        <f t="shared" si="39"/>
        <v>0</v>
      </c>
      <c r="H157" s="92">
        <f t="shared" si="39"/>
        <v>0</v>
      </c>
      <c r="I157" s="92">
        <f t="shared" si="39"/>
        <v>0</v>
      </c>
      <c r="J157" s="92">
        <f t="shared" si="39"/>
        <v>0</v>
      </c>
      <c r="K157" s="92">
        <f t="shared" si="39"/>
        <v>0</v>
      </c>
      <c r="L157" s="92">
        <f t="shared" si="39"/>
        <v>0</v>
      </c>
      <c r="M157" s="92">
        <f t="shared" si="39"/>
        <v>0</v>
      </c>
      <c r="N157" s="325"/>
      <c r="W157" s="78"/>
    </row>
    <row r="158" spans="1:23" x14ac:dyDescent="0.3">
      <c r="A158" s="25"/>
      <c r="B158" s="24" t="s">
        <v>120</v>
      </c>
      <c r="C158" s="26" t="s">
        <v>190</v>
      </c>
      <c r="D158" s="26" t="s">
        <v>190</v>
      </c>
      <c r="E158" s="26" t="s">
        <v>190</v>
      </c>
      <c r="F158" s="26" t="s">
        <v>190</v>
      </c>
      <c r="G158" s="26" t="s">
        <v>190</v>
      </c>
      <c r="H158" s="26" t="s">
        <v>190</v>
      </c>
      <c r="I158" s="26" t="s">
        <v>190</v>
      </c>
      <c r="J158" s="26" t="s">
        <v>190</v>
      </c>
      <c r="K158" s="26" t="s">
        <v>190</v>
      </c>
      <c r="L158" s="26" t="s">
        <v>190</v>
      </c>
      <c r="M158" s="26" t="s">
        <v>190</v>
      </c>
      <c r="N158" s="26" t="s">
        <v>190</v>
      </c>
    </row>
    <row r="159" spans="1:23" x14ac:dyDescent="0.3">
      <c r="A159" s="25" t="s">
        <v>139</v>
      </c>
      <c r="B159" s="24" t="s">
        <v>121</v>
      </c>
      <c r="C159" s="304"/>
      <c r="D159" s="304"/>
      <c r="E159" s="304"/>
      <c r="F159" s="304"/>
      <c r="G159" s="304"/>
      <c r="H159" s="304"/>
      <c r="I159" s="304"/>
      <c r="J159" s="304"/>
      <c r="K159" s="304"/>
      <c r="L159" s="304"/>
      <c r="M159" s="304"/>
      <c r="N159" s="26" t="s">
        <v>190</v>
      </c>
    </row>
    <row r="160" spans="1:23" x14ac:dyDescent="0.3">
      <c r="A160" s="25" t="s">
        <v>138</v>
      </c>
      <c r="B160" s="24" t="s">
        <v>122</v>
      </c>
      <c r="C160" s="304"/>
      <c r="D160" s="304"/>
      <c r="E160" s="304"/>
      <c r="F160" s="304"/>
      <c r="G160" s="304"/>
      <c r="H160" s="304"/>
      <c r="I160" s="304"/>
      <c r="J160" s="304"/>
      <c r="K160" s="304"/>
      <c r="L160" s="304"/>
      <c r="M160" s="304"/>
      <c r="N160" s="26" t="s">
        <v>190</v>
      </c>
    </row>
    <row r="161" spans="1:23" s="68" customFormat="1" x14ac:dyDescent="0.3">
      <c r="A161" s="17" t="s">
        <v>137</v>
      </c>
      <c r="B161" s="16" t="s">
        <v>129</v>
      </c>
      <c r="C161" s="35">
        <f>C162+C163+C164</f>
        <v>0</v>
      </c>
      <c r="D161" s="35">
        <f t="shared" ref="D161:M161" si="40">D162+D163+D164</f>
        <v>0</v>
      </c>
      <c r="E161" s="35">
        <f t="shared" si="40"/>
        <v>0</v>
      </c>
      <c r="F161" s="35">
        <f t="shared" si="40"/>
        <v>0</v>
      </c>
      <c r="G161" s="35">
        <f t="shared" si="40"/>
        <v>0</v>
      </c>
      <c r="H161" s="35">
        <f t="shared" si="40"/>
        <v>0</v>
      </c>
      <c r="I161" s="35">
        <f t="shared" si="40"/>
        <v>0</v>
      </c>
      <c r="J161" s="35">
        <f t="shared" si="40"/>
        <v>0</v>
      </c>
      <c r="K161" s="35">
        <f t="shared" si="40"/>
        <v>0</v>
      </c>
      <c r="L161" s="35">
        <f t="shared" si="40"/>
        <v>0</v>
      </c>
      <c r="M161" s="35">
        <f t="shared" si="40"/>
        <v>0</v>
      </c>
      <c r="N161" s="35" t="s">
        <v>190</v>
      </c>
      <c r="W161" s="78"/>
    </row>
    <row r="162" spans="1:23" x14ac:dyDescent="0.3">
      <c r="A162" s="25" t="s">
        <v>136</v>
      </c>
      <c r="B162" s="24" t="s">
        <v>124</v>
      </c>
      <c r="C162" s="304"/>
      <c r="D162" s="304"/>
      <c r="E162" s="304"/>
      <c r="F162" s="304"/>
      <c r="G162" s="304"/>
      <c r="H162" s="304"/>
      <c r="I162" s="304"/>
      <c r="J162" s="304"/>
      <c r="K162" s="304"/>
      <c r="L162" s="304"/>
      <c r="M162" s="304"/>
      <c r="N162" s="26" t="s">
        <v>190</v>
      </c>
    </row>
    <row r="163" spans="1:23" x14ac:dyDescent="0.3">
      <c r="A163" s="15" t="s">
        <v>135</v>
      </c>
      <c r="B163" s="16" t="s">
        <v>125</v>
      </c>
      <c r="C163" s="304"/>
      <c r="D163" s="304"/>
      <c r="E163" s="304"/>
      <c r="F163" s="304"/>
      <c r="G163" s="304"/>
      <c r="H163" s="304"/>
      <c r="I163" s="304"/>
      <c r="J163" s="304"/>
      <c r="K163" s="304"/>
      <c r="L163" s="304"/>
      <c r="M163" s="304"/>
      <c r="N163" s="26" t="s">
        <v>190</v>
      </c>
    </row>
    <row r="164" spans="1:23" x14ac:dyDescent="0.3">
      <c r="A164" s="25" t="s">
        <v>134</v>
      </c>
      <c r="B164" s="24" t="s">
        <v>126</v>
      </c>
      <c r="C164" s="304"/>
      <c r="D164" s="304"/>
      <c r="E164" s="304"/>
      <c r="F164" s="304"/>
      <c r="G164" s="304"/>
      <c r="H164" s="304"/>
      <c r="I164" s="304"/>
      <c r="J164" s="304"/>
      <c r="K164" s="304"/>
      <c r="L164" s="304"/>
      <c r="M164" s="304"/>
      <c r="N164" s="26" t="s">
        <v>190</v>
      </c>
    </row>
    <row r="165" spans="1:23" x14ac:dyDescent="0.3">
      <c r="A165" s="25" t="s">
        <v>133</v>
      </c>
      <c r="B165" s="24" t="s">
        <v>53</v>
      </c>
      <c r="C165" s="304"/>
      <c r="D165" s="304"/>
      <c r="E165" s="304"/>
      <c r="F165" s="304"/>
      <c r="G165" s="304"/>
      <c r="H165" s="304"/>
      <c r="I165" s="304"/>
      <c r="J165" s="304"/>
      <c r="K165" s="304"/>
      <c r="L165" s="304"/>
      <c r="M165" s="304"/>
      <c r="N165" s="26" t="s">
        <v>190</v>
      </c>
    </row>
    <row r="166" spans="1:23" x14ac:dyDescent="0.3">
      <c r="A166" s="25" t="s">
        <v>132</v>
      </c>
      <c r="B166" s="24" t="s">
        <v>54</v>
      </c>
      <c r="C166" s="304"/>
      <c r="D166" s="304"/>
      <c r="E166" s="304"/>
      <c r="F166" s="304"/>
      <c r="G166" s="304"/>
      <c r="H166" s="304"/>
      <c r="I166" s="304"/>
      <c r="J166" s="304"/>
      <c r="K166" s="304"/>
      <c r="L166" s="304"/>
      <c r="M166" s="304"/>
      <c r="N166" s="26" t="s">
        <v>190</v>
      </c>
    </row>
    <row r="167" spans="1:23" x14ac:dyDescent="0.3">
      <c r="A167" s="25" t="s">
        <v>131</v>
      </c>
      <c r="B167" s="24" t="s">
        <v>127</v>
      </c>
      <c r="C167" s="304"/>
      <c r="D167" s="304"/>
      <c r="E167" s="304"/>
      <c r="F167" s="304"/>
      <c r="G167" s="304"/>
      <c r="H167" s="304"/>
      <c r="I167" s="304"/>
      <c r="J167" s="304"/>
      <c r="K167" s="304"/>
      <c r="L167" s="304"/>
      <c r="M167" s="304"/>
      <c r="N167" s="26" t="s">
        <v>190</v>
      </c>
    </row>
    <row r="168" spans="1:23" s="68" customFormat="1" ht="37.5" x14ac:dyDescent="0.3">
      <c r="A168" s="17">
        <v>2</v>
      </c>
      <c r="B168" s="16" t="s">
        <v>55</v>
      </c>
      <c r="C168" s="35">
        <f>C163+C164+C165+C167</f>
        <v>0</v>
      </c>
      <c r="D168" s="35">
        <f t="shared" ref="D168:M168" si="41">D163+D164+D165+D167</f>
        <v>0</v>
      </c>
      <c r="E168" s="35">
        <f t="shared" si="41"/>
        <v>0</v>
      </c>
      <c r="F168" s="35">
        <f t="shared" si="41"/>
        <v>0</v>
      </c>
      <c r="G168" s="35">
        <f t="shared" si="41"/>
        <v>0</v>
      </c>
      <c r="H168" s="35">
        <f t="shared" si="41"/>
        <v>0</v>
      </c>
      <c r="I168" s="35">
        <f t="shared" si="41"/>
        <v>0</v>
      </c>
      <c r="J168" s="35">
        <f t="shared" si="41"/>
        <v>0</v>
      </c>
      <c r="K168" s="35">
        <f t="shared" si="41"/>
        <v>0</v>
      </c>
      <c r="L168" s="35">
        <f t="shared" si="41"/>
        <v>0</v>
      </c>
      <c r="M168" s="35">
        <f t="shared" si="41"/>
        <v>0</v>
      </c>
      <c r="N168" s="326"/>
      <c r="W168" s="78"/>
    </row>
    <row r="169" spans="1:23" x14ac:dyDescent="0.3">
      <c r="A169" s="25">
        <v>3</v>
      </c>
      <c r="B169" s="24" t="s">
        <v>130</v>
      </c>
      <c r="C169" s="304"/>
      <c r="D169" s="304"/>
      <c r="E169" s="304"/>
      <c r="F169" s="304"/>
      <c r="G169" s="304"/>
      <c r="H169" s="304"/>
      <c r="I169" s="304"/>
      <c r="J169" s="304"/>
      <c r="K169" s="304"/>
      <c r="L169" s="304"/>
      <c r="M169" s="304"/>
      <c r="N169" s="304"/>
    </row>
    <row r="170" spans="1:23" ht="19.5" thickBot="1" x14ac:dyDescent="0.35">
      <c r="A170" s="13">
        <v>4</v>
      </c>
      <c r="B170" s="24" t="s">
        <v>56</v>
      </c>
      <c r="C170" s="307"/>
      <c r="D170" s="307"/>
      <c r="E170" s="307"/>
      <c r="F170" s="307"/>
      <c r="G170" s="307"/>
      <c r="H170" s="307"/>
      <c r="I170" s="307"/>
      <c r="J170" s="307"/>
      <c r="K170" s="307"/>
      <c r="L170" s="307"/>
      <c r="M170" s="307"/>
      <c r="N170" s="307"/>
    </row>
    <row r="171" spans="1:23" s="68" customFormat="1" ht="39.950000000000003" customHeight="1" thickBot="1" x14ac:dyDescent="0.35">
      <c r="A171" s="145" t="s">
        <v>159</v>
      </c>
      <c r="B171" s="362" t="str">
        <f>НасПункт11_п2</f>
        <v/>
      </c>
      <c r="C171" s="362"/>
      <c r="D171" s="362"/>
      <c r="E171" s="362"/>
      <c r="F171" s="362"/>
      <c r="G171" s="362"/>
      <c r="H171" s="362"/>
      <c r="I171" s="362"/>
      <c r="J171" s="362"/>
      <c r="K171" s="362"/>
      <c r="L171" s="362"/>
      <c r="M171" s="362"/>
      <c r="N171" s="363"/>
      <c r="W171" s="78"/>
    </row>
    <row r="172" spans="1:23" s="68" customFormat="1" x14ac:dyDescent="0.3">
      <c r="A172" s="366" t="s">
        <v>140</v>
      </c>
      <c r="B172" s="318" t="s">
        <v>52</v>
      </c>
      <c r="C172" s="92">
        <f>C174+C175+C176+C180+C181</f>
        <v>0</v>
      </c>
      <c r="D172" s="92">
        <f t="shared" ref="D172:M172" si="42">D174+D175+D176+D180+D181</f>
        <v>0</v>
      </c>
      <c r="E172" s="92">
        <f t="shared" si="42"/>
        <v>0</v>
      </c>
      <c r="F172" s="92">
        <f t="shared" si="42"/>
        <v>0</v>
      </c>
      <c r="G172" s="92">
        <f t="shared" si="42"/>
        <v>0</v>
      </c>
      <c r="H172" s="92">
        <f t="shared" si="42"/>
        <v>0</v>
      </c>
      <c r="I172" s="92">
        <f t="shared" si="42"/>
        <v>0</v>
      </c>
      <c r="J172" s="92">
        <f t="shared" si="42"/>
        <v>0</v>
      </c>
      <c r="K172" s="92">
        <f t="shared" si="42"/>
        <v>0</v>
      </c>
      <c r="L172" s="92">
        <f t="shared" si="42"/>
        <v>0</v>
      </c>
      <c r="M172" s="92">
        <f t="shared" si="42"/>
        <v>0</v>
      </c>
      <c r="N172" s="325"/>
      <c r="W172" s="78"/>
    </row>
    <row r="173" spans="1:23" x14ac:dyDescent="0.3">
      <c r="A173" s="25"/>
      <c r="B173" s="24" t="s">
        <v>120</v>
      </c>
      <c r="C173" s="26" t="s">
        <v>190</v>
      </c>
      <c r="D173" s="26" t="s">
        <v>190</v>
      </c>
      <c r="E173" s="26" t="s">
        <v>190</v>
      </c>
      <c r="F173" s="26" t="s">
        <v>190</v>
      </c>
      <c r="G173" s="26" t="s">
        <v>190</v>
      </c>
      <c r="H173" s="26" t="s">
        <v>190</v>
      </c>
      <c r="I173" s="26" t="s">
        <v>190</v>
      </c>
      <c r="J173" s="26" t="s">
        <v>190</v>
      </c>
      <c r="K173" s="26" t="s">
        <v>190</v>
      </c>
      <c r="L173" s="26" t="s">
        <v>190</v>
      </c>
      <c r="M173" s="26" t="s">
        <v>190</v>
      </c>
      <c r="N173" s="26" t="s">
        <v>190</v>
      </c>
    </row>
    <row r="174" spans="1:23" x14ac:dyDescent="0.3">
      <c r="A174" s="25" t="s">
        <v>139</v>
      </c>
      <c r="B174" s="24" t="s">
        <v>121</v>
      </c>
      <c r="C174" s="304"/>
      <c r="D174" s="304"/>
      <c r="E174" s="304"/>
      <c r="F174" s="304"/>
      <c r="G174" s="304"/>
      <c r="H174" s="304"/>
      <c r="I174" s="304"/>
      <c r="J174" s="304"/>
      <c r="K174" s="304"/>
      <c r="L174" s="304"/>
      <c r="M174" s="304"/>
      <c r="N174" s="26" t="s">
        <v>190</v>
      </c>
    </row>
    <row r="175" spans="1:23" x14ac:dyDescent="0.3">
      <c r="A175" s="25" t="s">
        <v>138</v>
      </c>
      <c r="B175" s="24" t="s">
        <v>122</v>
      </c>
      <c r="C175" s="304"/>
      <c r="D175" s="304"/>
      <c r="E175" s="304"/>
      <c r="F175" s="304"/>
      <c r="G175" s="304"/>
      <c r="H175" s="304"/>
      <c r="I175" s="304"/>
      <c r="J175" s="304"/>
      <c r="K175" s="304"/>
      <c r="L175" s="304"/>
      <c r="M175" s="304"/>
      <c r="N175" s="26" t="s">
        <v>190</v>
      </c>
    </row>
    <row r="176" spans="1:23" s="68" customFormat="1" x14ac:dyDescent="0.3">
      <c r="A176" s="17" t="s">
        <v>137</v>
      </c>
      <c r="B176" s="16" t="s">
        <v>129</v>
      </c>
      <c r="C176" s="35">
        <f>C177+C178+C179</f>
        <v>0</v>
      </c>
      <c r="D176" s="35">
        <f t="shared" ref="D176:M176" si="43">D177+D178+D179</f>
        <v>0</v>
      </c>
      <c r="E176" s="35">
        <f t="shared" si="43"/>
        <v>0</v>
      </c>
      <c r="F176" s="35">
        <f t="shared" si="43"/>
        <v>0</v>
      </c>
      <c r="G176" s="35">
        <f t="shared" si="43"/>
        <v>0</v>
      </c>
      <c r="H176" s="35">
        <f t="shared" si="43"/>
        <v>0</v>
      </c>
      <c r="I176" s="35">
        <f t="shared" si="43"/>
        <v>0</v>
      </c>
      <c r="J176" s="35">
        <f t="shared" si="43"/>
        <v>0</v>
      </c>
      <c r="K176" s="35">
        <f t="shared" si="43"/>
        <v>0</v>
      </c>
      <c r="L176" s="35">
        <f t="shared" si="43"/>
        <v>0</v>
      </c>
      <c r="M176" s="35">
        <f t="shared" si="43"/>
        <v>0</v>
      </c>
      <c r="N176" s="35" t="s">
        <v>190</v>
      </c>
      <c r="W176" s="78"/>
    </row>
    <row r="177" spans="1:23" x14ac:dyDescent="0.3">
      <c r="A177" s="25" t="s">
        <v>136</v>
      </c>
      <c r="B177" s="24" t="s">
        <v>124</v>
      </c>
      <c r="C177" s="304"/>
      <c r="D177" s="304"/>
      <c r="E177" s="304"/>
      <c r="F177" s="304"/>
      <c r="G177" s="304"/>
      <c r="H177" s="304"/>
      <c r="I177" s="304"/>
      <c r="J177" s="304"/>
      <c r="K177" s="304"/>
      <c r="L177" s="304"/>
      <c r="M177" s="304"/>
      <c r="N177" s="26" t="s">
        <v>190</v>
      </c>
    </row>
    <row r="178" spans="1:23" x14ac:dyDescent="0.3">
      <c r="A178" s="15" t="s">
        <v>135</v>
      </c>
      <c r="B178" s="16" t="s">
        <v>125</v>
      </c>
      <c r="C178" s="304"/>
      <c r="D178" s="304"/>
      <c r="E178" s="304"/>
      <c r="F178" s="304"/>
      <c r="G178" s="304"/>
      <c r="H178" s="304"/>
      <c r="I178" s="304"/>
      <c r="J178" s="304"/>
      <c r="K178" s="304"/>
      <c r="L178" s="304"/>
      <c r="M178" s="304"/>
      <c r="N178" s="26" t="s">
        <v>190</v>
      </c>
    </row>
    <row r="179" spans="1:23" x14ac:dyDescent="0.3">
      <c r="A179" s="25" t="s">
        <v>134</v>
      </c>
      <c r="B179" s="24" t="s">
        <v>126</v>
      </c>
      <c r="C179" s="304"/>
      <c r="D179" s="304"/>
      <c r="E179" s="304"/>
      <c r="F179" s="304"/>
      <c r="G179" s="304"/>
      <c r="H179" s="304"/>
      <c r="I179" s="304"/>
      <c r="J179" s="304"/>
      <c r="K179" s="304"/>
      <c r="L179" s="304"/>
      <c r="M179" s="304"/>
      <c r="N179" s="26" t="s">
        <v>190</v>
      </c>
    </row>
    <row r="180" spans="1:23" x14ac:dyDescent="0.3">
      <c r="A180" s="25" t="s">
        <v>133</v>
      </c>
      <c r="B180" s="24" t="s">
        <v>53</v>
      </c>
      <c r="C180" s="304"/>
      <c r="D180" s="304"/>
      <c r="E180" s="304"/>
      <c r="F180" s="304"/>
      <c r="G180" s="304"/>
      <c r="H180" s="304"/>
      <c r="I180" s="304"/>
      <c r="J180" s="304"/>
      <c r="K180" s="304"/>
      <c r="L180" s="304"/>
      <c r="M180" s="304"/>
      <c r="N180" s="26" t="s">
        <v>190</v>
      </c>
    </row>
    <row r="181" spans="1:23" x14ac:dyDescent="0.3">
      <c r="A181" s="25" t="s">
        <v>132</v>
      </c>
      <c r="B181" s="24" t="s">
        <v>54</v>
      </c>
      <c r="C181" s="304"/>
      <c r="D181" s="304"/>
      <c r="E181" s="304"/>
      <c r="F181" s="304"/>
      <c r="G181" s="304"/>
      <c r="H181" s="304"/>
      <c r="I181" s="304"/>
      <c r="J181" s="304"/>
      <c r="K181" s="304"/>
      <c r="L181" s="304"/>
      <c r="M181" s="304"/>
      <c r="N181" s="26" t="s">
        <v>190</v>
      </c>
    </row>
    <row r="182" spans="1:23" x14ac:dyDescent="0.3">
      <c r="A182" s="25" t="s">
        <v>131</v>
      </c>
      <c r="B182" s="16" t="s">
        <v>127</v>
      </c>
      <c r="C182" s="304"/>
      <c r="D182" s="304"/>
      <c r="E182" s="304"/>
      <c r="F182" s="304"/>
      <c r="G182" s="304"/>
      <c r="H182" s="304"/>
      <c r="I182" s="304"/>
      <c r="J182" s="304"/>
      <c r="K182" s="304"/>
      <c r="L182" s="304"/>
      <c r="M182" s="304"/>
      <c r="N182" s="26" t="s">
        <v>190</v>
      </c>
    </row>
    <row r="183" spans="1:23" s="68" customFormat="1" ht="37.5" x14ac:dyDescent="0.3">
      <c r="A183" s="17">
        <v>2</v>
      </c>
      <c r="B183" s="16" t="s">
        <v>55</v>
      </c>
      <c r="C183" s="35">
        <f>C178+C179+C180+C182</f>
        <v>0</v>
      </c>
      <c r="D183" s="35">
        <f t="shared" ref="D183:M183" si="44">D178+D179+D180+D182</f>
        <v>0</v>
      </c>
      <c r="E183" s="35">
        <f t="shared" si="44"/>
        <v>0</v>
      </c>
      <c r="F183" s="35">
        <f t="shared" si="44"/>
        <v>0</v>
      </c>
      <c r="G183" s="35">
        <f t="shared" si="44"/>
        <v>0</v>
      </c>
      <c r="H183" s="35">
        <f t="shared" si="44"/>
        <v>0</v>
      </c>
      <c r="I183" s="35">
        <f t="shared" si="44"/>
        <v>0</v>
      </c>
      <c r="J183" s="35">
        <f t="shared" si="44"/>
        <v>0</v>
      </c>
      <c r="K183" s="35">
        <f t="shared" si="44"/>
        <v>0</v>
      </c>
      <c r="L183" s="35">
        <f t="shared" si="44"/>
        <v>0</v>
      </c>
      <c r="M183" s="35">
        <f t="shared" si="44"/>
        <v>0</v>
      </c>
      <c r="N183" s="326"/>
      <c r="W183" s="78"/>
    </row>
    <row r="184" spans="1:23" x14ac:dyDescent="0.3">
      <c r="A184" s="25">
        <v>3</v>
      </c>
      <c r="B184" s="24" t="s">
        <v>130</v>
      </c>
      <c r="C184" s="304"/>
      <c r="D184" s="304"/>
      <c r="E184" s="304"/>
      <c r="F184" s="304"/>
      <c r="G184" s="304"/>
      <c r="H184" s="304"/>
      <c r="I184" s="304"/>
      <c r="J184" s="304"/>
      <c r="K184" s="304"/>
      <c r="L184" s="304"/>
      <c r="M184" s="304"/>
      <c r="N184" s="304"/>
    </row>
    <row r="185" spans="1:23" ht="19.5" thickBot="1" x14ac:dyDescent="0.35">
      <c r="A185" s="14">
        <v>4</v>
      </c>
      <c r="B185" s="132" t="s">
        <v>56</v>
      </c>
      <c r="C185" s="307"/>
      <c r="D185" s="307"/>
      <c r="E185" s="307"/>
      <c r="F185" s="307"/>
      <c r="G185" s="307"/>
      <c r="H185" s="307"/>
      <c r="I185" s="307"/>
      <c r="J185" s="307"/>
      <c r="K185" s="307"/>
      <c r="L185" s="307"/>
      <c r="M185" s="307"/>
      <c r="N185" s="307"/>
    </row>
    <row r="186" spans="1:23" s="68" customFormat="1" ht="39.950000000000003" customHeight="1" thickBot="1" x14ac:dyDescent="0.35">
      <c r="A186" s="145" t="s">
        <v>160</v>
      </c>
      <c r="B186" s="364" t="str">
        <f>НасПункт12_п2</f>
        <v/>
      </c>
      <c r="C186" s="364"/>
      <c r="D186" s="364"/>
      <c r="E186" s="364"/>
      <c r="F186" s="364"/>
      <c r="G186" s="364"/>
      <c r="H186" s="364"/>
      <c r="I186" s="364"/>
      <c r="J186" s="364"/>
      <c r="K186" s="364"/>
      <c r="L186" s="364"/>
      <c r="M186" s="364"/>
      <c r="N186" s="365"/>
      <c r="W186" s="78"/>
    </row>
    <row r="187" spans="1:23" s="68" customFormat="1" x14ac:dyDescent="0.3">
      <c r="A187" s="366" t="s">
        <v>140</v>
      </c>
      <c r="B187" s="318" t="s">
        <v>52</v>
      </c>
      <c r="C187" s="92">
        <f>C189+C190+C191+C195+C196</f>
        <v>0</v>
      </c>
      <c r="D187" s="92">
        <f t="shared" ref="D187:M187" si="45">D189+D190+D191+D195+D196</f>
        <v>0</v>
      </c>
      <c r="E187" s="92">
        <f t="shared" si="45"/>
        <v>0</v>
      </c>
      <c r="F187" s="92">
        <f t="shared" si="45"/>
        <v>0</v>
      </c>
      <c r="G187" s="92">
        <f t="shared" si="45"/>
        <v>0</v>
      </c>
      <c r="H187" s="92">
        <f t="shared" si="45"/>
        <v>0</v>
      </c>
      <c r="I187" s="92">
        <f t="shared" si="45"/>
        <v>0</v>
      </c>
      <c r="J187" s="92">
        <f t="shared" si="45"/>
        <v>0</v>
      </c>
      <c r="K187" s="92">
        <f t="shared" si="45"/>
        <v>0</v>
      </c>
      <c r="L187" s="92">
        <f t="shared" si="45"/>
        <v>0</v>
      </c>
      <c r="M187" s="92">
        <f t="shared" si="45"/>
        <v>0</v>
      </c>
      <c r="N187" s="325"/>
      <c r="W187" s="78"/>
    </row>
    <row r="188" spans="1:23" x14ac:dyDescent="0.3">
      <c r="A188" s="25"/>
      <c r="B188" s="24" t="s">
        <v>120</v>
      </c>
      <c r="C188" s="26" t="s">
        <v>190</v>
      </c>
      <c r="D188" s="26" t="s">
        <v>190</v>
      </c>
      <c r="E188" s="26" t="s">
        <v>190</v>
      </c>
      <c r="F188" s="26" t="s">
        <v>190</v>
      </c>
      <c r="G188" s="26" t="s">
        <v>190</v>
      </c>
      <c r="H188" s="26" t="s">
        <v>190</v>
      </c>
      <c r="I188" s="26" t="s">
        <v>190</v>
      </c>
      <c r="J188" s="26" t="s">
        <v>190</v>
      </c>
      <c r="K188" s="26" t="s">
        <v>190</v>
      </c>
      <c r="L188" s="26" t="s">
        <v>190</v>
      </c>
      <c r="M188" s="26" t="s">
        <v>190</v>
      </c>
      <c r="N188" s="26" t="s">
        <v>190</v>
      </c>
    </row>
    <row r="189" spans="1:23" x14ac:dyDescent="0.3">
      <c r="A189" s="25" t="s">
        <v>139</v>
      </c>
      <c r="B189" s="24" t="s">
        <v>121</v>
      </c>
      <c r="C189" s="304"/>
      <c r="D189" s="304"/>
      <c r="E189" s="304"/>
      <c r="F189" s="304"/>
      <c r="G189" s="304"/>
      <c r="H189" s="304"/>
      <c r="I189" s="304"/>
      <c r="J189" s="304"/>
      <c r="K189" s="304"/>
      <c r="L189" s="304"/>
      <c r="M189" s="304"/>
      <c r="N189" s="26" t="s">
        <v>190</v>
      </c>
    </row>
    <row r="190" spans="1:23" x14ac:dyDescent="0.3">
      <c r="A190" s="25" t="s">
        <v>138</v>
      </c>
      <c r="B190" s="24" t="s">
        <v>122</v>
      </c>
      <c r="C190" s="304"/>
      <c r="D190" s="304"/>
      <c r="E190" s="304"/>
      <c r="F190" s="304"/>
      <c r="G190" s="304"/>
      <c r="H190" s="304"/>
      <c r="I190" s="304"/>
      <c r="J190" s="304"/>
      <c r="K190" s="304"/>
      <c r="L190" s="304"/>
      <c r="M190" s="304"/>
      <c r="N190" s="26" t="s">
        <v>190</v>
      </c>
    </row>
    <row r="191" spans="1:23" s="68" customFormat="1" x14ac:dyDescent="0.3">
      <c r="A191" s="17" t="s">
        <v>137</v>
      </c>
      <c r="B191" s="16" t="s">
        <v>129</v>
      </c>
      <c r="C191" s="35">
        <f>C192+C193+C194</f>
        <v>0</v>
      </c>
      <c r="D191" s="35">
        <f t="shared" ref="D191:M191" si="46">D192+D193+D194</f>
        <v>0</v>
      </c>
      <c r="E191" s="35">
        <f t="shared" si="46"/>
        <v>0</v>
      </c>
      <c r="F191" s="35">
        <f t="shared" si="46"/>
        <v>0</v>
      </c>
      <c r="G191" s="35">
        <f t="shared" si="46"/>
        <v>0</v>
      </c>
      <c r="H191" s="35">
        <f t="shared" si="46"/>
        <v>0</v>
      </c>
      <c r="I191" s="35">
        <f t="shared" si="46"/>
        <v>0</v>
      </c>
      <c r="J191" s="35">
        <f t="shared" si="46"/>
        <v>0</v>
      </c>
      <c r="K191" s="35">
        <f t="shared" si="46"/>
        <v>0</v>
      </c>
      <c r="L191" s="35">
        <f t="shared" si="46"/>
        <v>0</v>
      </c>
      <c r="M191" s="35">
        <f t="shared" si="46"/>
        <v>0</v>
      </c>
      <c r="N191" s="35" t="s">
        <v>190</v>
      </c>
      <c r="W191" s="78"/>
    </row>
    <row r="192" spans="1:23" x14ac:dyDescent="0.3">
      <c r="A192" s="25" t="s">
        <v>136</v>
      </c>
      <c r="B192" s="24" t="s">
        <v>124</v>
      </c>
      <c r="C192" s="304"/>
      <c r="D192" s="304"/>
      <c r="E192" s="304"/>
      <c r="F192" s="304"/>
      <c r="G192" s="304"/>
      <c r="H192" s="304"/>
      <c r="I192" s="304"/>
      <c r="J192" s="304"/>
      <c r="K192" s="304"/>
      <c r="L192" s="304"/>
      <c r="M192" s="304"/>
      <c r="N192" s="26" t="s">
        <v>190</v>
      </c>
    </row>
    <row r="193" spans="1:23" x14ac:dyDescent="0.3">
      <c r="A193" s="15" t="s">
        <v>135</v>
      </c>
      <c r="B193" s="16" t="s">
        <v>125</v>
      </c>
      <c r="C193" s="304"/>
      <c r="D193" s="304"/>
      <c r="E193" s="304"/>
      <c r="F193" s="304"/>
      <c r="G193" s="304"/>
      <c r="H193" s="304"/>
      <c r="I193" s="304"/>
      <c r="J193" s="304"/>
      <c r="K193" s="304"/>
      <c r="L193" s="304"/>
      <c r="M193" s="304"/>
      <c r="N193" s="26" t="s">
        <v>190</v>
      </c>
    </row>
    <row r="194" spans="1:23" x14ac:dyDescent="0.3">
      <c r="A194" s="25" t="s">
        <v>134</v>
      </c>
      <c r="B194" s="24" t="s">
        <v>126</v>
      </c>
      <c r="C194" s="304"/>
      <c r="D194" s="304"/>
      <c r="E194" s="304"/>
      <c r="F194" s="304"/>
      <c r="G194" s="304"/>
      <c r="H194" s="304"/>
      <c r="I194" s="304"/>
      <c r="J194" s="304"/>
      <c r="K194" s="304"/>
      <c r="L194" s="304"/>
      <c r="M194" s="304"/>
      <c r="N194" s="26" t="s">
        <v>190</v>
      </c>
    </row>
    <row r="195" spans="1:23" x14ac:dyDescent="0.3">
      <c r="A195" s="25" t="s">
        <v>133</v>
      </c>
      <c r="B195" s="24" t="s">
        <v>53</v>
      </c>
      <c r="C195" s="304"/>
      <c r="D195" s="304"/>
      <c r="E195" s="304"/>
      <c r="F195" s="304"/>
      <c r="G195" s="304"/>
      <c r="H195" s="304"/>
      <c r="I195" s="304"/>
      <c r="J195" s="304"/>
      <c r="K195" s="304"/>
      <c r="L195" s="304"/>
      <c r="M195" s="304"/>
      <c r="N195" s="26" t="s">
        <v>190</v>
      </c>
    </row>
    <row r="196" spans="1:23" x14ac:dyDescent="0.3">
      <c r="A196" s="25" t="s">
        <v>132</v>
      </c>
      <c r="B196" s="24" t="s">
        <v>54</v>
      </c>
      <c r="C196" s="304"/>
      <c r="D196" s="304"/>
      <c r="E196" s="304"/>
      <c r="F196" s="304"/>
      <c r="G196" s="304"/>
      <c r="H196" s="304"/>
      <c r="I196" s="304"/>
      <c r="J196" s="304"/>
      <c r="K196" s="304"/>
      <c r="L196" s="304"/>
      <c r="M196" s="304"/>
      <c r="N196" s="26" t="s">
        <v>190</v>
      </c>
    </row>
    <row r="197" spans="1:23" x14ac:dyDescent="0.3">
      <c r="A197" s="25" t="s">
        <v>131</v>
      </c>
      <c r="B197" s="24" t="s">
        <v>127</v>
      </c>
      <c r="C197" s="304"/>
      <c r="D197" s="304"/>
      <c r="E197" s="304"/>
      <c r="F197" s="304"/>
      <c r="G197" s="304"/>
      <c r="H197" s="304"/>
      <c r="I197" s="304"/>
      <c r="J197" s="304"/>
      <c r="K197" s="304"/>
      <c r="L197" s="304"/>
      <c r="M197" s="304"/>
      <c r="N197" s="26" t="s">
        <v>190</v>
      </c>
    </row>
    <row r="198" spans="1:23" s="68" customFormat="1" ht="37.5" x14ac:dyDescent="0.3">
      <c r="A198" s="17">
        <v>2</v>
      </c>
      <c r="B198" s="16" t="s">
        <v>55</v>
      </c>
      <c r="C198" s="35">
        <f>C193+C194+C195+C197</f>
        <v>0</v>
      </c>
      <c r="D198" s="35">
        <f t="shared" ref="D198:M198" si="47">D193+D194+D195+D197</f>
        <v>0</v>
      </c>
      <c r="E198" s="35">
        <f t="shared" si="47"/>
        <v>0</v>
      </c>
      <c r="F198" s="35">
        <f t="shared" si="47"/>
        <v>0</v>
      </c>
      <c r="G198" s="35">
        <f t="shared" si="47"/>
        <v>0</v>
      </c>
      <c r="H198" s="35">
        <f t="shared" si="47"/>
        <v>0</v>
      </c>
      <c r="I198" s="35">
        <f t="shared" si="47"/>
        <v>0</v>
      </c>
      <c r="J198" s="35">
        <f t="shared" si="47"/>
        <v>0</v>
      </c>
      <c r="K198" s="35">
        <f t="shared" si="47"/>
        <v>0</v>
      </c>
      <c r="L198" s="35">
        <f t="shared" si="47"/>
        <v>0</v>
      </c>
      <c r="M198" s="35">
        <f t="shared" si="47"/>
        <v>0</v>
      </c>
      <c r="N198" s="326"/>
      <c r="W198" s="78"/>
    </row>
    <row r="199" spans="1:23" x14ac:dyDescent="0.3">
      <c r="A199" s="25">
        <v>3</v>
      </c>
      <c r="B199" s="24" t="s">
        <v>130</v>
      </c>
      <c r="C199" s="304"/>
      <c r="D199" s="304"/>
      <c r="E199" s="304"/>
      <c r="F199" s="304"/>
      <c r="G199" s="304"/>
      <c r="H199" s="304"/>
      <c r="I199" s="304"/>
      <c r="J199" s="304"/>
      <c r="K199" s="304"/>
      <c r="L199" s="304"/>
      <c r="M199" s="304"/>
      <c r="N199" s="304"/>
    </row>
    <row r="200" spans="1:23" ht="19.5" thickBot="1" x14ac:dyDescent="0.35">
      <c r="A200" s="14">
        <v>4</v>
      </c>
      <c r="B200" s="132" t="s">
        <v>56</v>
      </c>
      <c r="C200" s="307"/>
      <c r="D200" s="307"/>
      <c r="E200" s="307"/>
      <c r="F200" s="307"/>
      <c r="G200" s="307"/>
      <c r="H200" s="307"/>
      <c r="I200" s="307"/>
      <c r="J200" s="307"/>
      <c r="K200" s="307"/>
      <c r="L200" s="307"/>
      <c r="M200" s="307"/>
      <c r="N200" s="307"/>
    </row>
    <row r="201" spans="1:23" s="68" customFormat="1" ht="39.950000000000003" customHeight="1" thickBot="1" x14ac:dyDescent="0.35">
      <c r="A201" s="145" t="s">
        <v>192</v>
      </c>
      <c r="B201" s="364" t="str">
        <f>НасПункт13_п2</f>
        <v/>
      </c>
      <c r="C201" s="364"/>
      <c r="D201" s="364"/>
      <c r="E201" s="364"/>
      <c r="F201" s="364"/>
      <c r="G201" s="364"/>
      <c r="H201" s="364"/>
      <c r="I201" s="364"/>
      <c r="J201" s="364"/>
      <c r="K201" s="364"/>
      <c r="L201" s="364"/>
      <c r="M201" s="364"/>
      <c r="N201" s="365"/>
      <c r="W201" s="78"/>
    </row>
    <row r="202" spans="1:23" s="68" customFormat="1" x14ac:dyDescent="0.3">
      <c r="A202" s="366" t="s">
        <v>140</v>
      </c>
      <c r="B202" s="318" t="s">
        <v>52</v>
      </c>
      <c r="C202" s="92">
        <f>C204+C205+C206+C210+C211</f>
        <v>0</v>
      </c>
      <c r="D202" s="92">
        <f t="shared" ref="D202:M202" si="48">D204+D205+D206+D210+D211</f>
        <v>0</v>
      </c>
      <c r="E202" s="92">
        <f t="shared" si="48"/>
        <v>0</v>
      </c>
      <c r="F202" s="92">
        <f t="shared" si="48"/>
        <v>0</v>
      </c>
      <c r="G202" s="92">
        <f t="shared" si="48"/>
        <v>0</v>
      </c>
      <c r="H202" s="92">
        <f t="shared" si="48"/>
        <v>0</v>
      </c>
      <c r="I202" s="92">
        <f t="shared" si="48"/>
        <v>0</v>
      </c>
      <c r="J202" s="92">
        <f t="shared" si="48"/>
        <v>0</v>
      </c>
      <c r="K202" s="92">
        <f t="shared" si="48"/>
        <v>0</v>
      </c>
      <c r="L202" s="92">
        <f t="shared" si="48"/>
        <v>0</v>
      </c>
      <c r="M202" s="92">
        <f t="shared" si="48"/>
        <v>0</v>
      </c>
      <c r="N202" s="325"/>
      <c r="W202" s="78"/>
    </row>
    <row r="203" spans="1:23" x14ac:dyDescent="0.3">
      <c r="A203" s="25"/>
      <c r="B203" s="24" t="s">
        <v>120</v>
      </c>
      <c r="C203" s="26" t="s">
        <v>190</v>
      </c>
      <c r="D203" s="26" t="s">
        <v>190</v>
      </c>
      <c r="E203" s="26" t="s">
        <v>190</v>
      </c>
      <c r="F203" s="26" t="s">
        <v>190</v>
      </c>
      <c r="G203" s="26" t="s">
        <v>190</v>
      </c>
      <c r="H203" s="26" t="s">
        <v>190</v>
      </c>
      <c r="I203" s="26" t="s">
        <v>190</v>
      </c>
      <c r="J203" s="26" t="s">
        <v>190</v>
      </c>
      <c r="K203" s="26" t="s">
        <v>190</v>
      </c>
      <c r="L203" s="26" t="s">
        <v>190</v>
      </c>
      <c r="M203" s="26" t="s">
        <v>190</v>
      </c>
      <c r="N203" s="26" t="s">
        <v>190</v>
      </c>
    </row>
    <row r="204" spans="1:23" x14ac:dyDescent="0.3">
      <c r="A204" s="25" t="s">
        <v>139</v>
      </c>
      <c r="B204" s="24" t="s">
        <v>121</v>
      </c>
      <c r="C204" s="304"/>
      <c r="D204" s="304"/>
      <c r="E204" s="304"/>
      <c r="F204" s="304"/>
      <c r="G204" s="304"/>
      <c r="H204" s="304"/>
      <c r="I204" s="304"/>
      <c r="J204" s="304"/>
      <c r="K204" s="304"/>
      <c r="L204" s="304"/>
      <c r="M204" s="304"/>
      <c r="N204" s="26" t="s">
        <v>190</v>
      </c>
    </row>
    <row r="205" spans="1:23" x14ac:dyDescent="0.3">
      <c r="A205" s="25" t="s">
        <v>138</v>
      </c>
      <c r="B205" s="24" t="s">
        <v>122</v>
      </c>
      <c r="C205" s="304"/>
      <c r="D205" s="304"/>
      <c r="E205" s="304"/>
      <c r="F205" s="304"/>
      <c r="G205" s="304"/>
      <c r="H205" s="304"/>
      <c r="I205" s="304"/>
      <c r="J205" s="304"/>
      <c r="K205" s="304"/>
      <c r="L205" s="304"/>
      <c r="M205" s="304"/>
      <c r="N205" s="26" t="s">
        <v>190</v>
      </c>
    </row>
    <row r="206" spans="1:23" s="68" customFormat="1" x14ac:dyDescent="0.3">
      <c r="A206" s="17" t="s">
        <v>137</v>
      </c>
      <c r="B206" s="16" t="s">
        <v>129</v>
      </c>
      <c r="C206" s="35">
        <f>C207+C208+C209</f>
        <v>0</v>
      </c>
      <c r="D206" s="35">
        <f t="shared" ref="D206:M206" si="49">D207+D208+D209</f>
        <v>0</v>
      </c>
      <c r="E206" s="35">
        <f t="shared" si="49"/>
        <v>0</v>
      </c>
      <c r="F206" s="35">
        <f t="shared" si="49"/>
        <v>0</v>
      </c>
      <c r="G206" s="35">
        <f t="shared" si="49"/>
        <v>0</v>
      </c>
      <c r="H206" s="35">
        <f t="shared" si="49"/>
        <v>0</v>
      </c>
      <c r="I206" s="35">
        <f t="shared" si="49"/>
        <v>0</v>
      </c>
      <c r="J206" s="35">
        <f t="shared" si="49"/>
        <v>0</v>
      </c>
      <c r="K206" s="35">
        <f t="shared" si="49"/>
        <v>0</v>
      </c>
      <c r="L206" s="35">
        <f t="shared" si="49"/>
        <v>0</v>
      </c>
      <c r="M206" s="35">
        <f t="shared" si="49"/>
        <v>0</v>
      </c>
      <c r="N206" s="35" t="s">
        <v>190</v>
      </c>
      <c r="W206" s="78"/>
    </row>
    <row r="207" spans="1:23" x14ac:dyDescent="0.3">
      <c r="A207" s="25" t="s">
        <v>136</v>
      </c>
      <c r="B207" s="24" t="s">
        <v>124</v>
      </c>
      <c r="C207" s="304"/>
      <c r="D207" s="304"/>
      <c r="E207" s="304"/>
      <c r="F207" s="304"/>
      <c r="G207" s="304"/>
      <c r="H207" s="304"/>
      <c r="I207" s="304"/>
      <c r="J207" s="304"/>
      <c r="K207" s="304"/>
      <c r="L207" s="304"/>
      <c r="M207" s="304"/>
      <c r="N207" s="26" t="s">
        <v>190</v>
      </c>
    </row>
    <row r="208" spans="1:23" x14ac:dyDescent="0.3">
      <c r="A208" s="15" t="s">
        <v>135</v>
      </c>
      <c r="B208" s="16" t="s">
        <v>125</v>
      </c>
      <c r="C208" s="304"/>
      <c r="D208" s="304"/>
      <c r="E208" s="304"/>
      <c r="F208" s="304"/>
      <c r="G208" s="304"/>
      <c r="H208" s="304"/>
      <c r="I208" s="304"/>
      <c r="J208" s="304"/>
      <c r="K208" s="304"/>
      <c r="L208" s="304"/>
      <c r="M208" s="304"/>
      <c r="N208" s="26" t="s">
        <v>190</v>
      </c>
    </row>
    <row r="209" spans="1:23" x14ac:dyDescent="0.3">
      <c r="A209" s="25" t="s">
        <v>134</v>
      </c>
      <c r="B209" s="24" t="s">
        <v>126</v>
      </c>
      <c r="C209" s="304"/>
      <c r="D209" s="304"/>
      <c r="E209" s="304"/>
      <c r="F209" s="304"/>
      <c r="G209" s="304"/>
      <c r="H209" s="304"/>
      <c r="I209" s="304"/>
      <c r="J209" s="304"/>
      <c r="K209" s="304"/>
      <c r="L209" s="304"/>
      <c r="M209" s="304"/>
      <c r="N209" s="26" t="s">
        <v>190</v>
      </c>
    </row>
    <row r="210" spans="1:23" x14ac:dyDescent="0.3">
      <c r="A210" s="25" t="s">
        <v>133</v>
      </c>
      <c r="B210" s="24" t="s">
        <v>53</v>
      </c>
      <c r="C210" s="304"/>
      <c r="D210" s="304"/>
      <c r="E210" s="304"/>
      <c r="F210" s="304"/>
      <c r="G210" s="304"/>
      <c r="H210" s="304"/>
      <c r="I210" s="304"/>
      <c r="J210" s="304"/>
      <c r="K210" s="304"/>
      <c r="L210" s="304"/>
      <c r="M210" s="304"/>
      <c r="N210" s="26" t="s">
        <v>190</v>
      </c>
    </row>
    <row r="211" spans="1:23" x14ac:dyDescent="0.3">
      <c r="A211" s="25" t="s">
        <v>132</v>
      </c>
      <c r="B211" s="24" t="s">
        <v>54</v>
      </c>
      <c r="C211" s="304"/>
      <c r="D211" s="304"/>
      <c r="E211" s="304"/>
      <c r="F211" s="304"/>
      <c r="G211" s="304"/>
      <c r="H211" s="304"/>
      <c r="I211" s="304"/>
      <c r="J211" s="304"/>
      <c r="K211" s="304"/>
      <c r="L211" s="304"/>
      <c r="M211" s="304"/>
      <c r="N211" s="26" t="s">
        <v>190</v>
      </c>
    </row>
    <row r="212" spans="1:23" x14ac:dyDescent="0.3">
      <c r="A212" s="25" t="s">
        <v>131</v>
      </c>
      <c r="B212" s="24" t="s">
        <v>127</v>
      </c>
      <c r="C212" s="304"/>
      <c r="D212" s="304"/>
      <c r="E212" s="304"/>
      <c r="F212" s="304"/>
      <c r="G212" s="304"/>
      <c r="H212" s="304"/>
      <c r="I212" s="304"/>
      <c r="J212" s="304"/>
      <c r="K212" s="304"/>
      <c r="L212" s="304"/>
      <c r="M212" s="304"/>
      <c r="N212" s="26" t="s">
        <v>190</v>
      </c>
    </row>
    <row r="213" spans="1:23" s="68" customFormat="1" ht="37.5" x14ac:dyDescent="0.3">
      <c r="A213" s="17">
        <v>2</v>
      </c>
      <c r="B213" s="16" t="s">
        <v>55</v>
      </c>
      <c r="C213" s="35">
        <f>C208+C209+C210+C212</f>
        <v>0</v>
      </c>
      <c r="D213" s="35">
        <f t="shared" ref="D213:M213" si="50">D208+D209+D210+D212</f>
        <v>0</v>
      </c>
      <c r="E213" s="35">
        <f t="shared" si="50"/>
        <v>0</v>
      </c>
      <c r="F213" s="35">
        <f t="shared" si="50"/>
        <v>0</v>
      </c>
      <c r="G213" s="35">
        <f t="shared" si="50"/>
        <v>0</v>
      </c>
      <c r="H213" s="35">
        <f t="shared" si="50"/>
        <v>0</v>
      </c>
      <c r="I213" s="35">
        <f t="shared" si="50"/>
        <v>0</v>
      </c>
      <c r="J213" s="35">
        <f t="shared" si="50"/>
        <v>0</v>
      </c>
      <c r="K213" s="35">
        <f t="shared" si="50"/>
        <v>0</v>
      </c>
      <c r="L213" s="35">
        <f t="shared" si="50"/>
        <v>0</v>
      </c>
      <c r="M213" s="35">
        <f t="shared" si="50"/>
        <v>0</v>
      </c>
      <c r="N213" s="326"/>
      <c r="W213" s="78"/>
    </row>
    <row r="214" spans="1:23" x14ac:dyDescent="0.3">
      <c r="A214" s="25">
        <v>3</v>
      </c>
      <c r="B214" s="24" t="s">
        <v>130</v>
      </c>
      <c r="C214" s="304"/>
      <c r="D214" s="304"/>
      <c r="E214" s="304"/>
      <c r="F214" s="304"/>
      <c r="G214" s="304"/>
      <c r="H214" s="304"/>
      <c r="I214" s="304"/>
      <c r="J214" s="304"/>
      <c r="K214" s="304"/>
      <c r="L214" s="304"/>
      <c r="M214" s="304"/>
      <c r="N214" s="304"/>
    </row>
    <row r="215" spans="1:23" ht="19.5" thickBot="1" x14ac:dyDescent="0.35">
      <c r="A215" s="14">
        <v>4</v>
      </c>
      <c r="B215" s="132" t="s">
        <v>56</v>
      </c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  <c r="N215" s="307"/>
    </row>
    <row r="216" spans="1:23" s="68" customFormat="1" ht="39.950000000000003" customHeight="1" thickBot="1" x14ac:dyDescent="0.35">
      <c r="A216" s="145" t="s">
        <v>193</v>
      </c>
      <c r="B216" s="364" t="str">
        <f>НасПункт14_п2</f>
        <v/>
      </c>
      <c r="C216" s="364"/>
      <c r="D216" s="364"/>
      <c r="E216" s="364"/>
      <c r="F216" s="364"/>
      <c r="G216" s="364"/>
      <c r="H216" s="364"/>
      <c r="I216" s="364"/>
      <c r="J216" s="364"/>
      <c r="K216" s="364"/>
      <c r="L216" s="364"/>
      <c r="M216" s="364"/>
      <c r="N216" s="365"/>
      <c r="W216" s="78"/>
    </row>
    <row r="217" spans="1:23" s="68" customFormat="1" x14ac:dyDescent="0.3">
      <c r="A217" s="366" t="s">
        <v>140</v>
      </c>
      <c r="B217" s="318" t="s">
        <v>52</v>
      </c>
      <c r="C217" s="92">
        <f>C219+C220+C221+C225+C226</f>
        <v>0</v>
      </c>
      <c r="D217" s="92">
        <f t="shared" ref="D217:M217" si="51">D219+D220+D221+D225+D226</f>
        <v>0</v>
      </c>
      <c r="E217" s="92">
        <f t="shared" si="51"/>
        <v>0</v>
      </c>
      <c r="F217" s="92">
        <f t="shared" si="51"/>
        <v>0</v>
      </c>
      <c r="G217" s="92">
        <f t="shared" si="51"/>
        <v>0</v>
      </c>
      <c r="H217" s="92">
        <f t="shared" si="51"/>
        <v>0</v>
      </c>
      <c r="I217" s="92">
        <f t="shared" si="51"/>
        <v>0</v>
      </c>
      <c r="J217" s="92">
        <f t="shared" si="51"/>
        <v>0</v>
      </c>
      <c r="K217" s="92">
        <f t="shared" si="51"/>
        <v>0</v>
      </c>
      <c r="L217" s="92">
        <f t="shared" si="51"/>
        <v>0</v>
      </c>
      <c r="M217" s="92">
        <f t="shared" si="51"/>
        <v>0</v>
      </c>
      <c r="N217" s="325"/>
      <c r="W217" s="78"/>
    </row>
    <row r="218" spans="1:23" x14ac:dyDescent="0.3">
      <c r="A218" s="25"/>
      <c r="B218" s="24" t="s">
        <v>120</v>
      </c>
      <c r="C218" s="26" t="s">
        <v>190</v>
      </c>
      <c r="D218" s="26" t="s">
        <v>190</v>
      </c>
      <c r="E218" s="26" t="s">
        <v>190</v>
      </c>
      <c r="F218" s="26" t="s">
        <v>190</v>
      </c>
      <c r="G218" s="26" t="s">
        <v>190</v>
      </c>
      <c r="H218" s="26" t="s">
        <v>190</v>
      </c>
      <c r="I218" s="26" t="s">
        <v>190</v>
      </c>
      <c r="J218" s="26" t="s">
        <v>190</v>
      </c>
      <c r="K218" s="26" t="s">
        <v>190</v>
      </c>
      <c r="L218" s="26" t="s">
        <v>190</v>
      </c>
      <c r="M218" s="26" t="s">
        <v>190</v>
      </c>
      <c r="N218" s="26" t="s">
        <v>190</v>
      </c>
    </row>
    <row r="219" spans="1:23" x14ac:dyDescent="0.3">
      <c r="A219" s="25" t="s">
        <v>139</v>
      </c>
      <c r="B219" s="24" t="s">
        <v>121</v>
      </c>
      <c r="C219" s="304"/>
      <c r="D219" s="304"/>
      <c r="E219" s="304"/>
      <c r="F219" s="304"/>
      <c r="G219" s="304"/>
      <c r="H219" s="304"/>
      <c r="I219" s="304"/>
      <c r="J219" s="304"/>
      <c r="K219" s="304"/>
      <c r="L219" s="304"/>
      <c r="M219" s="304"/>
      <c r="N219" s="26" t="s">
        <v>190</v>
      </c>
    </row>
    <row r="220" spans="1:23" x14ac:dyDescent="0.3">
      <c r="A220" s="25" t="s">
        <v>138</v>
      </c>
      <c r="B220" s="24" t="s">
        <v>122</v>
      </c>
      <c r="C220" s="304"/>
      <c r="D220" s="304"/>
      <c r="E220" s="304"/>
      <c r="F220" s="304"/>
      <c r="G220" s="304"/>
      <c r="H220" s="304"/>
      <c r="I220" s="304"/>
      <c r="J220" s="304"/>
      <c r="K220" s="304"/>
      <c r="L220" s="304"/>
      <c r="M220" s="304"/>
      <c r="N220" s="26" t="s">
        <v>190</v>
      </c>
    </row>
    <row r="221" spans="1:23" s="68" customFormat="1" x14ac:dyDescent="0.3">
      <c r="A221" s="17" t="s">
        <v>137</v>
      </c>
      <c r="B221" s="16" t="s">
        <v>129</v>
      </c>
      <c r="C221" s="35">
        <f>C222+C223+C224</f>
        <v>0</v>
      </c>
      <c r="D221" s="35">
        <f t="shared" ref="D221:M221" si="52">D222+D223+D224</f>
        <v>0</v>
      </c>
      <c r="E221" s="35">
        <f t="shared" si="52"/>
        <v>0</v>
      </c>
      <c r="F221" s="35">
        <f t="shared" si="52"/>
        <v>0</v>
      </c>
      <c r="G221" s="35">
        <f t="shared" si="52"/>
        <v>0</v>
      </c>
      <c r="H221" s="35">
        <f t="shared" si="52"/>
        <v>0</v>
      </c>
      <c r="I221" s="35">
        <f t="shared" si="52"/>
        <v>0</v>
      </c>
      <c r="J221" s="35">
        <f t="shared" si="52"/>
        <v>0</v>
      </c>
      <c r="K221" s="35">
        <f t="shared" si="52"/>
        <v>0</v>
      </c>
      <c r="L221" s="35">
        <f t="shared" si="52"/>
        <v>0</v>
      </c>
      <c r="M221" s="35">
        <f t="shared" si="52"/>
        <v>0</v>
      </c>
      <c r="N221" s="35" t="s">
        <v>190</v>
      </c>
      <c r="W221" s="78"/>
    </row>
    <row r="222" spans="1:23" x14ac:dyDescent="0.3">
      <c r="A222" s="25" t="s">
        <v>136</v>
      </c>
      <c r="B222" s="24" t="s">
        <v>124</v>
      </c>
      <c r="C222" s="304"/>
      <c r="D222" s="304"/>
      <c r="E222" s="304"/>
      <c r="F222" s="304"/>
      <c r="G222" s="304"/>
      <c r="H222" s="304"/>
      <c r="I222" s="304"/>
      <c r="J222" s="304"/>
      <c r="K222" s="304"/>
      <c r="L222" s="304"/>
      <c r="M222" s="304"/>
      <c r="N222" s="26" t="s">
        <v>190</v>
      </c>
    </row>
    <row r="223" spans="1:23" x14ac:dyDescent="0.3">
      <c r="A223" s="15" t="s">
        <v>135</v>
      </c>
      <c r="B223" s="16" t="s">
        <v>125</v>
      </c>
      <c r="C223" s="304"/>
      <c r="D223" s="304"/>
      <c r="E223" s="304"/>
      <c r="F223" s="304"/>
      <c r="G223" s="304"/>
      <c r="H223" s="304"/>
      <c r="I223" s="304"/>
      <c r="J223" s="304"/>
      <c r="K223" s="304"/>
      <c r="L223" s="304"/>
      <c r="M223" s="304"/>
      <c r="N223" s="26" t="s">
        <v>190</v>
      </c>
    </row>
    <row r="224" spans="1:23" x14ac:dyDescent="0.3">
      <c r="A224" s="25" t="s">
        <v>134</v>
      </c>
      <c r="B224" s="24" t="s">
        <v>126</v>
      </c>
      <c r="C224" s="304"/>
      <c r="D224" s="304"/>
      <c r="E224" s="304"/>
      <c r="F224" s="304"/>
      <c r="G224" s="304"/>
      <c r="H224" s="304"/>
      <c r="I224" s="304"/>
      <c r="J224" s="304"/>
      <c r="K224" s="304"/>
      <c r="L224" s="304"/>
      <c r="M224" s="304"/>
      <c r="N224" s="26" t="s">
        <v>190</v>
      </c>
    </row>
    <row r="225" spans="1:23" x14ac:dyDescent="0.3">
      <c r="A225" s="25" t="s">
        <v>133</v>
      </c>
      <c r="B225" s="24" t="s">
        <v>53</v>
      </c>
      <c r="C225" s="304"/>
      <c r="D225" s="304"/>
      <c r="E225" s="304"/>
      <c r="F225" s="304"/>
      <c r="G225" s="304"/>
      <c r="H225" s="304"/>
      <c r="I225" s="304"/>
      <c r="J225" s="304"/>
      <c r="K225" s="304"/>
      <c r="L225" s="304"/>
      <c r="M225" s="304"/>
      <c r="N225" s="26" t="s">
        <v>190</v>
      </c>
    </row>
    <row r="226" spans="1:23" x14ac:dyDescent="0.3">
      <c r="A226" s="25" t="s">
        <v>132</v>
      </c>
      <c r="B226" s="24" t="s">
        <v>54</v>
      </c>
      <c r="C226" s="304"/>
      <c r="D226" s="304"/>
      <c r="E226" s="304"/>
      <c r="F226" s="304"/>
      <c r="G226" s="304"/>
      <c r="H226" s="304"/>
      <c r="I226" s="304"/>
      <c r="J226" s="304"/>
      <c r="K226" s="304"/>
      <c r="L226" s="304"/>
      <c r="M226" s="304"/>
      <c r="N226" s="26" t="s">
        <v>190</v>
      </c>
    </row>
    <row r="227" spans="1:23" x14ac:dyDescent="0.3">
      <c r="A227" s="25" t="s">
        <v>131</v>
      </c>
      <c r="B227" s="24" t="s">
        <v>127</v>
      </c>
      <c r="C227" s="304"/>
      <c r="D227" s="304"/>
      <c r="E227" s="304"/>
      <c r="F227" s="304"/>
      <c r="G227" s="304"/>
      <c r="H227" s="304"/>
      <c r="I227" s="304"/>
      <c r="J227" s="304"/>
      <c r="K227" s="304"/>
      <c r="L227" s="304"/>
      <c r="M227" s="304"/>
      <c r="N227" s="26" t="s">
        <v>190</v>
      </c>
    </row>
    <row r="228" spans="1:23" s="68" customFormat="1" ht="37.5" x14ac:dyDescent="0.3">
      <c r="A228" s="17">
        <v>2</v>
      </c>
      <c r="B228" s="16" t="s">
        <v>55</v>
      </c>
      <c r="C228" s="35">
        <f>C223+C224+C225+C227</f>
        <v>0</v>
      </c>
      <c r="D228" s="35">
        <f t="shared" ref="D228:M228" si="53">D223+D224+D225+D227</f>
        <v>0</v>
      </c>
      <c r="E228" s="35">
        <f t="shared" si="53"/>
        <v>0</v>
      </c>
      <c r="F228" s="35">
        <f t="shared" si="53"/>
        <v>0</v>
      </c>
      <c r="G228" s="35">
        <f t="shared" si="53"/>
        <v>0</v>
      </c>
      <c r="H228" s="35">
        <f t="shared" si="53"/>
        <v>0</v>
      </c>
      <c r="I228" s="35">
        <f t="shared" si="53"/>
        <v>0</v>
      </c>
      <c r="J228" s="35">
        <f t="shared" si="53"/>
        <v>0</v>
      </c>
      <c r="K228" s="35">
        <f t="shared" si="53"/>
        <v>0</v>
      </c>
      <c r="L228" s="35">
        <f t="shared" si="53"/>
        <v>0</v>
      </c>
      <c r="M228" s="35">
        <f t="shared" si="53"/>
        <v>0</v>
      </c>
      <c r="N228" s="326"/>
      <c r="W228" s="78"/>
    </row>
    <row r="229" spans="1:23" ht="37.5" x14ac:dyDescent="0.3">
      <c r="A229" s="25">
        <v>3</v>
      </c>
      <c r="B229" s="24" t="s">
        <v>130</v>
      </c>
      <c r="C229" s="304"/>
      <c r="D229" s="304"/>
      <c r="E229" s="304"/>
      <c r="F229" s="304"/>
      <c r="G229" s="304"/>
      <c r="H229" s="304"/>
      <c r="I229" s="304"/>
      <c r="J229" s="304"/>
      <c r="K229" s="304"/>
      <c r="L229" s="304"/>
      <c r="M229" s="304"/>
      <c r="N229" s="304"/>
    </row>
    <row r="230" spans="1:23" ht="19.5" thickBot="1" x14ac:dyDescent="0.35">
      <c r="A230" s="14">
        <v>4</v>
      </c>
      <c r="B230" s="132" t="s">
        <v>56</v>
      </c>
      <c r="C230" s="307"/>
      <c r="D230" s="307"/>
      <c r="E230" s="307"/>
      <c r="F230" s="307"/>
      <c r="G230" s="307"/>
      <c r="H230" s="307"/>
      <c r="I230" s="307"/>
      <c r="J230" s="307"/>
      <c r="K230" s="307"/>
      <c r="L230" s="307"/>
      <c r="M230" s="307"/>
      <c r="N230" s="307"/>
    </row>
    <row r="231" spans="1:23" s="68" customFormat="1" ht="39.950000000000003" customHeight="1" thickBot="1" x14ac:dyDescent="0.35">
      <c r="A231" s="145" t="s">
        <v>194</v>
      </c>
      <c r="B231" s="364" t="str">
        <f>НасПункт15_п2</f>
        <v/>
      </c>
      <c r="C231" s="364"/>
      <c r="D231" s="364"/>
      <c r="E231" s="364"/>
      <c r="F231" s="364"/>
      <c r="G231" s="364"/>
      <c r="H231" s="364"/>
      <c r="I231" s="364"/>
      <c r="J231" s="364"/>
      <c r="K231" s="364"/>
      <c r="L231" s="364"/>
      <c r="M231" s="364"/>
      <c r="N231" s="365"/>
      <c r="W231" s="78"/>
    </row>
    <row r="232" spans="1:23" s="68" customFormat="1" x14ac:dyDescent="0.3">
      <c r="A232" s="366" t="s">
        <v>140</v>
      </c>
      <c r="B232" s="318" t="s">
        <v>52</v>
      </c>
      <c r="C232" s="92">
        <f>C234+C235+C236+C240+C241</f>
        <v>0</v>
      </c>
      <c r="D232" s="92">
        <f t="shared" ref="D232:M232" si="54">D234+D235+D236+D240+D241</f>
        <v>0</v>
      </c>
      <c r="E232" s="92">
        <f t="shared" si="54"/>
        <v>0</v>
      </c>
      <c r="F232" s="92">
        <f t="shared" si="54"/>
        <v>0</v>
      </c>
      <c r="G232" s="92">
        <f t="shared" si="54"/>
        <v>0</v>
      </c>
      <c r="H232" s="92">
        <f t="shared" si="54"/>
        <v>0</v>
      </c>
      <c r="I232" s="92">
        <f t="shared" si="54"/>
        <v>0</v>
      </c>
      <c r="J232" s="92">
        <f t="shared" si="54"/>
        <v>0</v>
      </c>
      <c r="K232" s="92">
        <f t="shared" si="54"/>
        <v>0</v>
      </c>
      <c r="L232" s="92">
        <f t="shared" si="54"/>
        <v>0</v>
      </c>
      <c r="M232" s="92">
        <f t="shared" si="54"/>
        <v>0</v>
      </c>
      <c r="N232" s="325"/>
      <c r="W232" s="78"/>
    </row>
    <row r="233" spans="1:23" x14ac:dyDescent="0.3">
      <c r="A233" s="25"/>
      <c r="B233" s="24" t="s">
        <v>120</v>
      </c>
      <c r="C233" s="26" t="s">
        <v>190</v>
      </c>
      <c r="D233" s="26" t="s">
        <v>190</v>
      </c>
      <c r="E233" s="26" t="s">
        <v>190</v>
      </c>
      <c r="F233" s="26" t="s">
        <v>190</v>
      </c>
      <c r="G233" s="26" t="s">
        <v>190</v>
      </c>
      <c r="H233" s="26" t="s">
        <v>190</v>
      </c>
      <c r="I233" s="26" t="s">
        <v>190</v>
      </c>
      <c r="J233" s="26" t="s">
        <v>190</v>
      </c>
      <c r="K233" s="26" t="s">
        <v>190</v>
      </c>
      <c r="L233" s="26" t="s">
        <v>190</v>
      </c>
      <c r="M233" s="26" t="s">
        <v>190</v>
      </c>
      <c r="N233" s="26" t="s">
        <v>190</v>
      </c>
    </row>
    <row r="234" spans="1:23" x14ac:dyDescent="0.3">
      <c r="A234" s="25" t="s">
        <v>139</v>
      </c>
      <c r="B234" s="24" t="s">
        <v>121</v>
      </c>
      <c r="C234" s="304"/>
      <c r="D234" s="304"/>
      <c r="E234" s="304"/>
      <c r="F234" s="304"/>
      <c r="G234" s="304"/>
      <c r="H234" s="304"/>
      <c r="I234" s="304"/>
      <c r="J234" s="304"/>
      <c r="K234" s="304"/>
      <c r="L234" s="304"/>
      <c r="M234" s="304"/>
      <c r="N234" s="26" t="s">
        <v>190</v>
      </c>
    </row>
    <row r="235" spans="1:23" x14ac:dyDescent="0.3">
      <c r="A235" s="25" t="s">
        <v>138</v>
      </c>
      <c r="B235" s="24" t="s">
        <v>122</v>
      </c>
      <c r="C235" s="304"/>
      <c r="D235" s="304"/>
      <c r="E235" s="304"/>
      <c r="F235" s="304"/>
      <c r="G235" s="304"/>
      <c r="H235" s="304"/>
      <c r="I235" s="304"/>
      <c r="J235" s="304"/>
      <c r="K235" s="304"/>
      <c r="L235" s="304"/>
      <c r="M235" s="304"/>
      <c r="N235" s="26" t="s">
        <v>190</v>
      </c>
    </row>
    <row r="236" spans="1:23" s="68" customFormat="1" x14ac:dyDescent="0.3">
      <c r="A236" s="17" t="s">
        <v>137</v>
      </c>
      <c r="B236" s="16" t="s">
        <v>129</v>
      </c>
      <c r="C236" s="35">
        <f>C237+C238+C239</f>
        <v>0</v>
      </c>
      <c r="D236" s="35">
        <f t="shared" ref="D236:M236" si="55">D237+D238+D239</f>
        <v>0</v>
      </c>
      <c r="E236" s="35">
        <f t="shared" si="55"/>
        <v>0</v>
      </c>
      <c r="F236" s="35">
        <f t="shared" si="55"/>
        <v>0</v>
      </c>
      <c r="G236" s="35">
        <f t="shared" si="55"/>
        <v>0</v>
      </c>
      <c r="H236" s="35">
        <f t="shared" si="55"/>
        <v>0</v>
      </c>
      <c r="I236" s="35">
        <f t="shared" si="55"/>
        <v>0</v>
      </c>
      <c r="J236" s="35">
        <f t="shared" si="55"/>
        <v>0</v>
      </c>
      <c r="K236" s="35">
        <f t="shared" si="55"/>
        <v>0</v>
      </c>
      <c r="L236" s="35">
        <f t="shared" si="55"/>
        <v>0</v>
      </c>
      <c r="M236" s="35">
        <f t="shared" si="55"/>
        <v>0</v>
      </c>
      <c r="N236" s="35" t="s">
        <v>190</v>
      </c>
      <c r="W236" s="78"/>
    </row>
    <row r="237" spans="1:23" x14ac:dyDescent="0.3">
      <c r="A237" s="25" t="s">
        <v>136</v>
      </c>
      <c r="B237" s="24" t="s">
        <v>124</v>
      </c>
      <c r="C237" s="304"/>
      <c r="D237" s="304"/>
      <c r="E237" s="304"/>
      <c r="F237" s="304"/>
      <c r="G237" s="304"/>
      <c r="H237" s="304"/>
      <c r="I237" s="304"/>
      <c r="J237" s="304"/>
      <c r="K237" s="304"/>
      <c r="L237" s="304"/>
      <c r="M237" s="304"/>
      <c r="N237" s="26" t="s">
        <v>190</v>
      </c>
    </row>
    <row r="238" spans="1:23" x14ac:dyDescent="0.3">
      <c r="A238" s="15" t="s">
        <v>135</v>
      </c>
      <c r="B238" s="16" t="s">
        <v>125</v>
      </c>
      <c r="C238" s="304"/>
      <c r="D238" s="304"/>
      <c r="E238" s="304"/>
      <c r="F238" s="304"/>
      <c r="G238" s="304"/>
      <c r="H238" s="304"/>
      <c r="I238" s="304"/>
      <c r="J238" s="304"/>
      <c r="K238" s="304"/>
      <c r="L238" s="304"/>
      <c r="M238" s="304"/>
      <c r="N238" s="26" t="s">
        <v>190</v>
      </c>
    </row>
    <row r="239" spans="1:23" x14ac:dyDescent="0.3">
      <c r="A239" s="25" t="s">
        <v>134</v>
      </c>
      <c r="B239" s="24" t="s">
        <v>126</v>
      </c>
      <c r="C239" s="304"/>
      <c r="D239" s="304"/>
      <c r="E239" s="304"/>
      <c r="F239" s="304"/>
      <c r="G239" s="304"/>
      <c r="H239" s="304"/>
      <c r="I239" s="304"/>
      <c r="J239" s="304"/>
      <c r="K239" s="304"/>
      <c r="L239" s="304"/>
      <c r="M239" s="304"/>
      <c r="N239" s="26" t="s">
        <v>190</v>
      </c>
    </row>
    <row r="240" spans="1:23" x14ac:dyDescent="0.3">
      <c r="A240" s="25" t="s">
        <v>133</v>
      </c>
      <c r="B240" s="24" t="s">
        <v>53</v>
      </c>
      <c r="C240" s="304"/>
      <c r="D240" s="304"/>
      <c r="E240" s="304"/>
      <c r="F240" s="304"/>
      <c r="G240" s="304"/>
      <c r="H240" s="304"/>
      <c r="I240" s="304"/>
      <c r="J240" s="304"/>
      <c r="K240" s="304"/>
      <c r="L240" s="304"/>
      <c r="M240" s="304"/>
      <c r="N240" s="26" t="s">
        <v>190</v>
      </c>
    </row>
    <row r="241" spans="1:23" x14ac:dyDescent="0.3">
      <c r="A241" s="25" t="s">
        <v>132</v>
      </c>
      <c r="B241" s="24" t="s">
        <v>54</v>
      </c>
      <c r="C241" s="304"/>
      <c r="D241" s="304"/>
      <c r="E241" s="304"/>
      <c r="F241" s="304"/>
      <c r="G241" s="304"/>
      <c r="H241" s="304"/>
      <c r="I241" s="304"/>
      <c r="J241" s="304"/>
      <c r="K241" s="304"/>
      <c r="L241" s="304"/>
      <c r="M241" s="304"/>
      <c r="N241" s="26" t="s">
        <v>190</v>
      </c>
    </row>
    <row r="242" spans="1:23" x14ac:dyDescent="0.3">
      <c r="A242" s="25" t="s">
        <v>131</v>
      </c>
      <c r="B242" s="24" t="s">
        <v>127</v>
      </c>
      <c r="C242" s="304"/>
      <c r="D242" s="304"/>
      <c r="E242" s="304"/>
      <c r="F242" s="304"/>
      <c r="G242" s="304"/>
      <c r="H242" s="304"/>
      <c r="I242" s="304"/>
      <c r="J242" s="304"/>
      <c r="K242" s="304"/>
      <c r="L242" s="304"/>
      <c r="M242" s="304"/>
      <c r="N242" s="26" t="s">
        <v>190</v>
      </c>
    </row>
    <row r="243" spans="1:23" s="68" customFormat="1" ht="37.5" x14ac:dyDescent="0.3">
      <c r="A243" s="17">
        <v>2</v>
      </c>
      <c r="B243" s="16" t="s">
        <v>55</v>
      </c>
      <c r="C243" s="35">
        <f>C238+C239+C240+C242</f>
        <v>0</v>
      </c>
      <c r="D243" s="35">
        <f t="shared" ref="D243:M243" si="56">D238+D239+D240+D242</f>
        <v>0</v>
      </c>
      <c r="E243" s="35">
        <f t="shared" si="56"/>
        <v>0</v>
      </c>
      <c r="F243" s="35">
        <f t="shared" si="56"/>
        <v>0</v>
      </c>
      <c r="G243" s="35">
        <f t="shared" si="56"/>
        <v>0</v>
      </c>
      <c r="H243" s="35">
        <f t="shared" si="56"/>
        <v>0</v>
      </c>
      <c r="I243" s="35">
        <f t="shared" si="56"/>
        <v>0</v>
      </c>
      <c r="J243" s="35">
        <f t="shared" si="56"/>
        <v>0</v>
      </c>
      <c r="K243" s="35">
        <f t="shared" si="56"/>
        <v>0</v>
      </c>
      <c r="L243" s="35">
        <f t="shared" si="56"/>
        <v>0</v>
      </c>
      <c r="M243" s="35">
        <f t="shared" si="56"/>
        <v>0</v>
      </c>
      <c r="N243" s="326"/>
      <c r="W243" s="78"/>
    </row>
    <row r="244" spans="1:23" ht="37.5" x14ac:dyDescent="0.3">
      <c r="A244" s="25">
        <v>3</v>
      </c>
      <c r="B244" s="24" t="s">
        <v>130</v>
      </c>
      <c r="C244" s="304"/>
      <c r="D244" s="304"/>
      <c r="E244" s="304"/>
      <c r="F244" s="304"/>
      <c r="G244" s="304"/>
      <c r="H244" s="304"/>
      <c r="I244" s="304"/>
      <c r="J244" s="304"/>
      <c r="K244" s="304"/>
      <c r="L244" s="304"/>
      <c r="M244" s="304"/>
      <c r="N244" s="304"/>
    </row>
    <row r="245" spans="1:23" x14ac:dyDescent="0.3">
      <c r="A245" s="13">
        <v>4</v>
      </c>
      <c r="B245" s="24" t="s">
        <v>56</v>
      </c>
      <c r="C245" s="307"/>
      <c r="D245" s="307"/>
      <c r="E245" s="307"/>
      <c r="F245" s="307"/>
      <c r="G245" s="307"/>
      <c r="H245" s="307"/>
      <c r="I245" s="307"/>
      <c r="J245" s="307"/>
      <c r="K245" s="307"/>
      <c r="L245" s="307"/>
      <c r="M245" s="307"/>
      <c r="N245" s="307"/>
    </row>
    <row r="246" spans="1:23" ht="22.5" x14ac:dyDescent="0.3">
      <c r="A246" s="59" t="s">
        <v>146</v>
      </c>
      <c r="B246" s="59"/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  <c r="N246" s="59"/>
    </row>
    <row r="247" spans="1:23" ht="22.5" x14ac:dyDescent="0.3">
      <c r="A247" s="38" t="s">
        <v>396</v>
      </c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</row>
    <row r="248" spans="1:23" ht="22.5" x14ac:dyDescent="0.3">
      <c r="A248" s="38" t="s">
        <v>397</v>
      </c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</row>
    <row r="249" spans="1:23" ht="22.5" x14ac:dyDescent="0.3">
      <c r="A249" s="38" t="s">
        <v>398</v>
      </c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</row>
  </sheetData>
  <sheetProtection password="CAB2" sheet="1" objects="1" scenarios="1" formatColumns="0" formatRows="0" selectLockedCells="1"/>
  <mergeCells count="16">
    <mergeCell ref="B81:N81"/>
    <mergeCell ref="B6:N6"/>
    <mergeCell ref="B21:N21"/>
    <mergeCell ref="B36:N36"/>
    <mergeCell ref="B51:N51"/>
    <mergeCell ref="B66:N66"/>
    <mergeCell ref="B96:N96"/>
    <mergeCell ref="B111:N111"/>
    <mergeCell ref="B126:N126"/>
    <mergeCell ref="B141:N141"/>
    <mergeCell ref="B156:N156"/>
    <mergeCell ref="B171:N171"/>
    <mergeCell ref="B186:N186"/>
    <mergeCell ref="B201:N201"/>
    <mergeCell ref="B216:N216"/>
    <mergeCell ref="B231:N231"/>
  </mergeCells>
  <printOptions horizontalCentered="1"/>
  <pageMargins left="0.39370078740157483" right="0.39370078740157483" top="0.39370078740157483" bottom="0.39370078740157483" header="0.19685039370078741" footer="0.19685039370078741"/>
  <pageSetup paperSize="9" scale="47" fitToHeight="1000" orientation="landscape" r:id="rId1"/>
  <headerFooter>
    <oddFooter>&amp;L&amp;"Times New Roman,обычный"&amp;12&amp;A&amp;R&amp;"Times New Roman,обычный"&amp;12&amp;P из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2:W13"/>
  <sheetViews>
    <sheetView showGridLines="0" view="pageBreakPreview" zoomScale="60" zoomScaleNormal="50" workbookViewId="0">
      <pane xSplit="1" ySplit="5" topLeftCell="B6" activePane="bottomRight" state="frozen"/>
      <selection activeCell="E53" sqref="E53"/>
      <selection pane="topRight" activeCell="E53" sqref="E53"/>
      <selection pane="bottomLeft" activeCell="E53" sqref="E53"/>
      <selection pane="bottomRight" activeCell="C6" sqref="C6"/>
    </sheetView>
  </sheetViews>
  <sheetFormatPr defaultRowHeight="18.75" x14ac:dyDescent="0.3"/>
  <cols>
    <col min="1" max="1" width="7.28515625" style="2" customWidth="1"/>
    <col min="2" max="2" width="36.42578125" style="2" customWidth="1"/>
    <col min="3" max="3" width="33" style="2" customWidth="1"/>
    <col min="4" max="4" width="38.28515625" style="2" customWidth="1"/>
    <col min="5" max="5" width="37.42578125" style="2" customWidth="1"/>
    <col min="6" max="6" width="25.42578125" style="2" customWidth="1"/>
    <col min="7" max="7" width="22.28515625" style="2" customWidth="1"/>
    <col min="8" max="8" width="19" style="2" customWidth="1"/>
    <col min="9" max="9" width="24.7109375" style="2" customWidth="1"/>
    <col min="10" max="10" width="22.5703125" style="2" customWidth="1"/>
    <col min="11" max="11" width="20.42578125" style="2" customWidth="1"/>
    <col min="12" max="12" width="21.140625" style="2" customWidth="1"/>
    <col min="13" max="13" width="22" style="2" customWidth="1"/>
    <col min="14" max="14" width="38.140625" style="2" bestFit="1" customWidth="1"/>
    <col min="15" max="15" width="27.85546875" style="2" bestFit="1" customWidth="1"/>
    <col min="16" max="16" width="22.7109375" style="2" bestFit="1" customWidth="1"/>
    <col min="17" max="18" width="21.28515625" style="2" bestFit="1" customWidth="1"/>
    <col min="19" max="19" width="23" style="2" bestFit="1" customWidth="1"/>
    <col min="20" max="22" width="12.7109375" style="2" customWidth="1"/>
    <col min="23" max="23" width="9.140625" style="37"/>
    <col min="24" max="16384" width="9.140625" style="2"/>
  </cols>
  <sheetData>
    <row r="2" spans="1:14" x14ac:dyDescent="0.3">
      <c r="A2" s="246" t="s">
        <v>381</v>
      </c>
      <c r="B2" s="246"/>
      <c r="C2" s="246"/>
      <c r="D2" s="246"/>
      <c r="E2" s="246"/>
      <c r="F2" s="246"/>
      <c r="G2" s="38"/>
      <c r="H2" s="38"/>
      <c r="I2" s="38"/>
      <c r="J2" s="38"/>
      <c r="K2" s="38"/>
      <c r="L2" s="38"/>
      <c r="M2" s="38"/>
      <c r="N2" s="38"/>
    </row>
    <row r="3" spans="1:14" ht="19.5" thickBot="1" x14ac:dyDescent="0.35">
      <c r="A3" s="246"/>
      <c r="B3" s="246"/>
      <c r="C3" s="246"/>
      <c r="D3" s="246"/>
      <c r="E3" s="246"/>
      <c r="F3" s="246"/>
      <c r="G3" s="27"/>
      <c r="H3" s="27"/>
      <c r="I3" s="27"/>
      <c r="J3" s="27"/>
      <c r="K3" s="27"/>
      <c r="L3" s="27"/>
      <c r="M3" s="27"/>
      <c r="N3" s="27"/>
    </row>
    <row r="4" spans="1:14" ht="201" customHeight="1" x14ac:dyDescent="0.3">
      <c r="A4" s="178" t="s">
        <v>8</v>
      </c>
      <c r="B4" s="184" t="s">
        <v>147</v>
      </c>
      <c r="C4" s="184" t="s">
        <v>209</v>
      </c>
      <c r="D4" s="184" t="s">
        <v>275</v>
      </c>
      <c r="E4" s="184" t="s">
        <v>210</v>
      </c>
      <c r="F4" s="185" t="s">
        <v>276</v>
      </c>
      <c r="G4" s="3"/>
      <c r="H4" s="3"/>
      <c r="I4" s="3"/>
      <c r="J4" s="3"/>
      <c r="K4" s="3"/>
      <c r="L4" s="3"/>
      <c r="M4" s="3"/>
      <c r="N4" s="3"/>
    </row>
    <row r="5" spans="1:14" ht="19.5" thickBot="1" x14ac:dyDescent="0.35">
      <c r="A5" s="181">
        <v>1</v>
      </c>
      <c r="B5" s="182">
        <v>2</v>
      </c>
      <c r="C5" s="182">
        <v>3</v>
      </c>
      <c r="D5" s="182">
        <v>4</v>
      </c>
      <c r="E5" s="182">
        <v>5</v>
      </c>
      <c r="F5" s="183">
        <v>6</v>
      </c>
      <c r="G5" s="3"/>
      <c r="H5" s="3"/>
      <c r="I5" s="3"/>
      <c r="J5" s="3"/>
      <c r="K5" s="3"/>
      <c r="L5" s="3"/>
      <c r="M5" s="3"/>
      <c r="N5" s="3"/>
    </row>
    <row r="6" spans="1:14" ht="57.75" customHeight="1" x14ac:dyDescent="0.3">
      <c r="A6" s="10">
        <v>1</v>
      </c>
      <c r="B6" s="318" t="str">
        <f>НаименованиеТерритории_п1</f>
        <v>Наименование территории реализации (именительный падеж)</v>
      </c>
      <c r="C6" s="301"/>
      <c r="D6" s="315"/>
      <c r="E6" s="92" t="s">
        <v>204</v>
      </c>
      <c r="F6" s="92" t="s">
        <v>204</v>
      </c>
      <c r="G6" s="3"/>
      <c r="H6" s="3"/>
      <c r="I6" s="3"/>
      <c r="J6" s="3"/>
      <c r="K6" s="3"/>
      <c r="L6" s="3"/>
      <c r="M6" s="3"/>
      <c r="N6" s="3"/>
    </row>
    <row r="7" spans="1:14" ht="37.5" x14ac:dyDescent="0.3">
      <c r="A7" s="26">
        <v>2</v>
      </c>
      <c r="B7" s="24" t="s">
        <v>60</v>
      </c>
      <c r="C7" s="304"/>
      <c r="D7" s="316"/>
      <c r="E7" s="304"/>
      <c r="F7" s="316"/>
      <c r="G7" s="22"/>
      <c r="H7" s="22"/>
      <c r="I7" s="22"/>
      <c r="J7" s="22"/>
      <c r="K7" s="22"/>
      <c r="L7" s="22"/>
      <c r="M7" s="22"/>
      <c r="N7" s="22"/>
    </row>
    <row r="8" spans="1:14" x14ac:dyDescent="0.3">
      <c r="A8" s="248" t="s">
        <v>639</v>
      </c>
      <c r="B8" s="248"/>
      <c r="C8" s="248"/>
      <c r="D8" s="248"/>
      <c r="E8" s="248"/>
      <c r="F8" s="248"/>
      <c r="G8" s="38"/>
      <c r="H8" s="38"/>
      <c r="I8" s="38"/>
      <c r="J8" s="38"/>
      <c r="K8" s="38"/>
      <c r="L8" s="38"/>
      <c r="M8" s="38"/>
      <c r="N8" s="38"/>
    </row>
    <row r="9" spans="1:14" ht="48.75" customHeight="1" x14ac:dyDescent="0.3">
      <c r="A9" s="249"/>
      <c r="B9" s="249"/>
      <c r="C9" s="249"/>
      <c r="D9" s="249"/>
      <c r="E9" s="249"/>
      <c r="F9" s="249"/>
      <c r="G9" s="3"/>
      <c r="H9" s="3"/>
      <c r="I9" s="3"/>
      <c r="J9" s="3"/>
    </row>
    <row r="13" spans="1:14" x14ac:dyDescent="0.3">
      <c r="D13" s="138"/>
    </row>
  </sheetData>
  <sheetProtection password="CAB2" sheet="1" objects="1" scenarios="1" formatColumns="0" formatRows="0" selectLockedCells="1"/>
  <mergeCells count="2">
    <mergeCell ref="A2:F3"/>
    <mergeCell ref="A8:F9"/>
  </mergeCells>
  <printOptions horizontalCentered="1"/>
  <pageMargins left="0.39370078740157483" right="0.39370078740157483" top="0.39370078740157483" bottom="0.39370078740157483" header="0.19685039370078741" footer="0.19685039370078741"/>
  <pageSetup paperSize="9" scale="78" fitToHeight="1000" orientation="landscape" r:id="rId1"/>
  <headerFooter>
    <oddFooter>&amp;L&amp;"Times New Roman,обычный"&amp;12&amp;A&amp;R&amp;"Times New Roman,обычный"&amp;12&amp;P из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pageSetUpPr fitToPage="1"/>
  </sheetPr>
  <dimension ref="A2:V110"/>
  <sheetViews>
    <sheetView showGridLines="0" view="pageBreakPreview" zoomScale="50" zoomScaleNormal="50" zoomScaleSheetLayoutView="50" workbookViewId="0">
      <pane xSplit="1" ySplit="5" topLeftCell="B72" activePane="bottomRight" state="frozen"/>
      <selection activeCell="E53" sqref="E53"/>
      <selection pane="topRight" activeCell="E53" sqref="E53"/>
      <selection pane="bottomLeft" activeCell="E53" sqref="E53"/>
      <selection pane="bottomRight" activeCell="K11" sqref="K11:K18"/>
    </sheetView>
  </sheetViews>
  <sheetFormatPr defaultRowHeight="18.75" x14ac:dyDescent="0.3"/>
  <cols>
    <col min="1" max="1" width="7.28515625" style="68" customWidth="1"/>
    <col min="2" max="2" width="25.140625" style="2" customWidth="1"/>
    <col min="3" max="3" width="37" style="2" customWidth="1"/>
    <col min="4" max="4" width="33" style="2" customWidth="1"/>
    <col min="5" max="5" width="17.42578125" style="2" customWidth="1"/>
    <col min="6" max="6" width="44.85546875" style="2" customWidth="1"/>
    <col min="7" max="7" width="16.42578125" style="2" customWidth="1"/>
    <col min="8" max="8" width="22.28515625" style="2" customWidth="1"/>
    <col min="9" max="9" width="30.28515625" style="2" customWidth="1"/>
    <col min="10" max="10" width="17" style="2" customWidth="1"/>
    <col min="11" max="11" width="20" style="2" customWidth="1"/>
    <col min="12" max="12" width="22" style="2" customWidth="1"/>
    <col min="13" max="13" width="38.140625" style="2" bestFit="1" customWidth="1"/>
    <col min="14" max="14" width="27.85546875" style="2" bestFit="1" customWidth="1"/>
    <col min="15" max="15" width="22.7109375" style="2" bestFit="1" customWidth="1"/>
    <col min="16" max="17" width="21.28515625" style="2" bestFit="1" customWidth="1"/>
    <col min="18" max="18" width="23" style="2" bestFit="1" customWidth="1"/>
    <col min="19" max="21" width="12.7109375" style="2" customWidth="1"/>
    <col min="22" max="22" width="9.140625" style="37"/>
    <col min="23" max="16384" width="9.140625" style="2"/>
  </cols>
  <sheetData>
    <row r="2" spans="1:13" x14ac:dyDescent="0.3">
      <c r="A2" s="40" t="s">
        <v>529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9.5" thickBot="1" x14ac:dyDescent="0.35">
      <c r="A3" s="40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ht="117" thickBot="1" x14ac:dyDescent="0.35">
      <c r="A4" s="389" t="s">
        <v>8</v>
      </c>
      <c r="B4" s="122" t="s">
        <v>472</v>
      </c>
      <c r="C4" s="122" t="s">
        <v>7</v>
      </c>
      <c r="D4" s="122" t="s">
        <v>490</v>
      </c>
      <c r="E4" s="122" t="s">
        <v>242</v>
      </c>
      <c r="F4" s="122" t="s">
        <v>522</v>
      </c>
      <c r="G4" s="122" t="s">
        <v>61</v>
      </c>
      <c r="H4" s="122" t="s">
        <v>205</v>
      </c>
      <c r="I4" s="122" t="s">
        <v>148</v>
      </c>
      <c r="J4" s="122" t="s">
        <v>149</v>
      </c>
      <c r="K4" s="122" t="s">
        <v>150</v>
      </c>
      <c r="L4" s="80"/>
      <c r="M4" s="80"/>
    </row>
    <row r="5" spans="1:13" ht="19.5" thickBot="1" x14ac:dyDescent="0.35">
      <c r="A5" s="309" t="s">
        <v>140</v>
      </c>
      <c r="B5" s="125" t="s">
        <v>143</v>
      </c>
      <c r="C5" s="125" t="s">
        <v>142</v>
      </c>
      <c r="D5" s="125" t="s">
        <v>141</v>
      </c>
      <c r="E5" s="125" t="s">
        <v>153</v>
      </c>
      <c r="F5" s="125" t="s">
        <v>154</v>
      </c>
      <c r="G5" s="125" t="s">
        <v>155</v>
      </c>
      <c r="H5" s="125" t="s">
        <v>156</v>
      </c>
      <c r="I5" s="125" t="s">
        <v>157</v>
      </c>
      <c r="J5" s="125" t="s">
        <v>158</v>
      </c>
      <c r="K5" s="125" t="s">
        <v>159</v>
      </c>
      <c r="L5" s="3"/>
      <c r="M5" s="3"/>
    </row>
    <row r="6" spans="1:13" s="57" customFormat="1" ht="22.5" x14ac:dyDescent="0.25">
      <c r="A6" s="390">
        <v>1</v>
      </c>
      <c r="B6" s="315"/>
      <c r="C6" s="315"/>
      <c r="D6" s="315"/>
      <c r="E6" s="301"/>
      <c r="F6" s="315"/>
      <c r="G6" s="301"/>
      <c r="H6" s="387"/>
      <c r="I6" s="315"/>
      <c r="J6" s="301"/>
      <c r="K6" s="302"/>
    </row>
    <row r="7" spans="1:13" s="57" customFormat="1" ht="22.5" x14ac:dyDescent="0.25">
      <c r="A7" s="391">
        <v>2</v>
      </c>
      <c r="B7" s="316"/>
      <c r="C7" s="316"/>
      <c r="D7" s="316"/>
      <c r="E7" s="304"/>
      <c r="F7" s="316"/>
      <c r="G7" s="304"/>
      <c r="H7" s="388"/>
      <c r="I7" s="316"/>
      <c r="J7" s="304"/>
      <c r="K7" s="305"/>
    </row>
    <row r="8" spans="1:13" s="57" customFormat="1" ht="22.5" x14ac:dyDescent="0.25">
      <c r="A8" s="391">
        <v>3</v>
      </c>
      <c r="B8" s="316"/>
      <c r="C8" s="316"/>
      <c r="D8" s="316"/>
      <c r="E8" s="304"/>
      <c r="F8" s="316"/>
      <c r="G8" s="304"/>
      <c r="H8" s="388"/>
      <c r="I8" s="316"/>
      <c r="J8" s="304"/>
      <c r="K8" s="305"/>
    </row>
    <row r="9" spans="1:13" s="57" customFormat="1" ht="22.5" x14ac:dyDescent="0.25">
      <c r="A9" s="391">
        <v>4</v>
      </c>
      <c r="B9" s="316"/>
      <c r="C9" s="316"/>
      <c r="D9" s="316"/>
      <c r="E9" s="304"/>
      <c r="F9" s="316"/>
      <c r="G9" s="304"/>
      <c r="H9" s="388"/>
      <c r="I9" s="316"/>
      <c r="J9" s="304"/>
      <c r="K9" s="305"/>
    </row>
    <row r="10" spans="1:13" s="57" customFormat="1" ht="22.5" x14ac:dyDescent="0.25">
      <c r="A10" s="391">
        <v>5</v>
      </c>
      <c r="B10" s="316"/>
      <c r="C10" s="316"/>
      <c r="D10" s="316"/>
      <c r="E10" s="304"/>
      <c r="F10" s="316"/>
      <c r="G10" s="304"/>
      <c r="H10" s="388"/>
      <c r="I10" s="316"/>
      <c r="J10" s="304"/>
      <c r="K10" s="305"/>
    </row>
    <row r="11" spans="1:13" s="57" customFormat="1" ht="22.5" x14ac:dyDescent="0.25">
      <c r="A11" s="391">
        <v>6</v>
      </c>
      <c r="B11" s="316"/>
      <c r="C11" s="316"/>
      <c r="D11" s="316"/>
      <c r="E11" s="304"/>
      <c r="F11" s="316"/>
      <c r="G11" s="304"/>
      <c r="H11" s="388"/>
      <c r="I11" s="316"/>
      <c r="J11" s="304"/>
      <c r="K11" s="305"/>
    </row>
    <row r="12" spans="1:13" s="57" customFormat="1" ht="22.5" x14ac:dyDescent="0.25">
      <c r="A12" s="391">
        <v>7</v>
      </c>
      <c r="B12" s="316"/>
      <c r="C12" s="316"/>
      <c r="D12" s="316"/>
      <c r="E12" s="304"/>
      <c r="F12" s="316"/>
      <c r="G12" s="304"/>
      <c r="H12" s="388"/>
      <c r="I12" s="316"/>
      <c r="J12" s="304"/>
      <c r="K12" s="305"/>
    </row>
    <row r="13" spans="1:13" s="57" customFormat="1" ht="22.5" x14ac:dyDescent="0.25">
      <c r="A13" s="391">
        <v>8</v>
      </c>
      <c r="B13" s="316"/>
      <c r="C13" s="316"/>
      <c r="D13" s="316"/>
      <c r="E13" s="304"/>
      <c r="F13" s="316"/>
      <c r="G13" s="304"/>
      <c r="H13" s="388"/>
      <c r="I13" s="316"/>
      <c r="J13" s="304"/>
      <c r="K13" s="305"/>
    </row>
    <row r="14" spans="1:13" s="57" customFormat="1" ht="22.5" x14ac:dyDescent="0.25">
      <c r="A14" s="391">
        <v>9</v>
      </c>
      <c r="B14" s="316"/>
      <c r="C14" s="316"/>
      <c r="D14" s="316"/>
      <c r="E14" s="304"/>
      <c r="F14" s="316"/>
      <c r="G14" s="304"/>
      <c r="H14" s="388"/>
      <c r="I14" s="316"/>
      <c r="J14" s="304"/>
      <c r="K14" s="305"/>
    </row>
    <row r="15" spans="1:13" s="57" customFormat="1" ht="22.5" x14ac:dyDescent="0.25">
      <c r="A15" s="391">
        <v>10</v>
      </c>
      <c r="B15" s="316"/>
      <c r="C15" s="316"/>
      <c r="D15" s="316"/>
      <c r="E15" s="304"/>
      <c r="F15" s="316"/>
      <c r="G15" s="304"/>
      <c r="H15" s="388"/>
      <c r="I15" s="316"/>
      <c r="J15" s="304"/>
      <c r="K15" s="305"/>
    </row>
    <row r="16" spans="1:13" s="57" customFormat="1" ht="22.5" x14ac:dyDescent="0.25">
      <c r="A16" s="391">
        <v>11</v>
      </c>
      <c r="B16" s="316"/>
      <c r="C16" s="316"/>
      <c r="D16" s="316"/>
      <c r="E16" s="304"/>
      <c r="F16" s="316"/>
      <c r="G16" s="304"/>
      <c r="H16" s="388"/>
      <c r="I16" s="316"/>
      <c r="J16" s="304"/>
      <c r="K16" s="305"/>
    </row>
    <row r="17" spans="1:11" s="57" customFormat="1" ht="22.5" x14ac:dyDescent="0.25">
      <c r="A17" s="391">
        <v>12</v>
      </c>
      <c r="B17" s="316"/>
      <c r="C17" s="316"/>
      <c r="D17" s="316"/>
      <c r="E17" s="304"/>
      <c r="F17" s="316"/>
      <c r="G17" s="304"/>
      <c r="H17" s="388"/>
      <c r="I17" s="316"/>
      <c r="J17" s="304"/>
      <c r="K17" s="305"/>
    </row>
    <row r="18" spans="1:11" s="57" customFormat="1" ht="22.5" x14ac:dyDescent="0.25">
      <c r="A18" s="391">
        <v>13</v>
      </c>
      <c r="B18" s="316"/>
      <c r="C18" s="316"/>
      <c r="D18" s="316"/>
      <c r="E18" s="304"/>
      <c r="F18" s="316"/>
      <c r="G18" s="304"/>
      <c r="H18" s="388"/>
      <c r="I18" s="316"/>
      <c r="J18" s="304"/>
      <c r="K18" s="305"/>
    </row>
    <row r="19" spans="1:11" s="57" customFormat="1" ht="22.5" x14ac:dyDescent="0.25">
      <c r="A19" s="391">
        <v>14</v>
      </c>
      <c r="B19" s="316"/>
      <c r="C19" s="316"/>
      <c r="D19" s="316"/>
      <c r="E19" s="304"/>
      <c r="F19" s="316"/>
      <c r="G19" s="304"/>
      <c r="H19" s="388"/>
      <c r="I19" s="316"/>
      <c r="J19" s="304"/>
      <c r="K19" s="305"/>
    </row>
    <row r="20" spans="1:11" s="57" customFormat="1" ht="22.5" x14ac:dyDescent="0.25">
      <c r="A20" s="391">
        <v>15</v>
      </c>
      <c r="B20" s="316"/>
      <c r="C20" s="316"/>
      <c r="D20" s="316"/>
      <c r="E20" s="304"/>
      <c r="F20" s="316"/>
      <c r="G20" s="304"/>
      <c r="H20" s="388"/>
      <c r="I20" s="316"/>
      <c r="J20" s="304"/>
      <c r="K20" s="305"/>
    </row>
    <row r="21" spans="1:11" s="57" customFormat="1" ht="22.5" x14ac:dyDescent="0.25">
      <c r="A21" s="391">
        <v>16</v>
      </c>
      <c r="B21" s="316"/>
      <c r="C21" s="316"/>
      <c r="D21" s="316"/>
      <c r="E21" s="304"/>
      <c r="F21" s="316"/>
      <c r="G21" s="304"/>
      <c r="H21" s="388"/>
      <c r="I21" s="316"/>
      <c r="J21" s="304"/>
      <c r="K21" s="305"/>
    </row>
    <row r="22" spans="1:11" s="57" customFormat="1" ht="22.5" x14ac:dyDescent="0.25">
      <c r="A22" s="391">
        <v>17</v>
      </c>
      <c r="B22" s="316"/>
      <c r="C22" s="316"/>
      <c r="D22" s="316"/>
      <c r="E22" s="304"/>
      <c r="F22" s="316"/>
      <c r="G22" s="304"/>
      <c r="H22" s="388"/>
      <c r="I22" s="316"/>
      <c r="J22" s="304"/>
      <c r="K22" s="305"/>
    </row>
    <row r="23" spans="1:11" s="57" customFormat="1" ht="22.5" x14ac:dyDescent="0.25">
      <c r="A23" s="391">
        <v>18</v>
      </c>
      <c r="B23" s="316"/>
      <c r="C23" s="316"/>
      <c r="D23" s="316"/>
      <c r="E23" s="304"/>
      <c r="F23" s="316"/>
      <c r="G23" s="304"/>
      <c r="H23" s="388"/>
      <c r="I23" s="316"/>
      <c r="J23" s="304"/>
      <c r="K23" s="305"/>
    </row>
    <row r="24" spans="1:11" s="57" customFormat="1" ht="22.5" x14ac:dyDescent="0.25">
      <c r="A24" s="391">
        <v>19</v>
      </c>
      <c r="B24" s="316"/>
      <c r="C24" s="316"/>
      <c r="D24" s="316"/>
      <c r="E24" s="304"/>
      <c r="F24" s="316"/>
      <c r="G24" s="304"/>
      <c r="H24" s="388"/>
      <c r="I24" s="316"/>
      <c r="J24" s="304"/>
      <c r="K24" s="305"/>
    </row>
    <row r="25" spans="1:11" s="57" customFormat="1" ht="22.5" x14ac:dyDescent="0.25">
      <c r="A25" s="391">
        <v>20</v>
      </c>
      <c r="B25" s="316"/>
      <c r="C25" s="316"/>
      <c r="D25" s="316"/>
      <c r="E25" s="304"/>
      <c r="F25" s="316"/>
      <c r="G25" s="304"/>
      <c r="H25" s="388"/>
      <c r="I25" s="316"/>
      <c r="J25" s="304"/>
      <c r="K25" s="305"/>
    </row>
    <row r="26" spans="1:11" s="57" customFormat="1" ht="22.5" x14ac:dyDescent="0.25">
      <c r="A26" s="391">
        <v>21</v>
      </c>
      <c r="B26" s="316"/>
      <c r="C26" s="316"/>
      <c r="D26" s="316"/>
      <c r="E26" s="304"/>
      <c r="F26" s="316"/>
      <c r="G26" s="304"/>
      <c r="H26" s="388"/>
      <c r="I26" s="316"/>
      <c r="J26" s="304"/>
      <c r="K26" s="305"/>
    </row>
    <row r="27" spans="1:11" s="57" customFormat="1" ht="22.5" x14ac:dyDescent="0.25">
      <c r="A27" s="391">
        <v>22</v>
      </c>
      <c r="B27" s="316"/>
      <c r="C27" s="316"/>
      <c r="D27" s="316"/>
      <c r="E27" s="304"/>
      <c r="F27" s="316"/>
      <c r="G27" s="304"/>
      <c r="H27" s="388"/>
      <c r="I27" s="316"/>
      <c r="J27" s="304"/>
      <c r="K27" s="305"/>
    </row>
    <row r="28" spans="1:11" s="57" customFormat="1" ht="22.5" x14ac:dyDescent="0.25">
      <c r="A28" s="391">
        <v>23</v>
      </c>
      <c r="B28" s="316"/>
      <c r="C28" s="316"/>
      <c r="D28" s="316"/>
      <c r="E28" s="304"/>
      <c r="F28" s="316"/>
      <c r="G28" s="304"/>
      <c r="H28" s="388"/>
      <c r="I28" s="316"/>
      <c r="J28" s="304"/>
      <c r="K28" s="305"/>
    </row>
    <row r="29" spans="1:11" s="57" customFormat="1" ht="22.5" x14ac:dyDescent="0.25">
      <c r="A29" s="391">
        <v>24</v>
      </c>
      <c r="B29" s="316"/>
      <c r="C29" s="316"/>
      <c r="D29" s="316"/>
      <c r="E29" s="304"/>
      <c r="F29" s="316"/>
      <c r="G29" s="304"/>
      <c r="H29" s="388"/>
      <c r="I29" s="316"/>
      <c r="J29" s="304"/>
      <c r="K29" s="305"/>
    </row>
    <row r="30" spans="1:11" s="57" customFormat="1" ht="22.5" x14ac:dyDescent="0.25">
      <c r="A30" s="391">
        <v>25</v>
      </c>
      <c r="B30" s="316"/>
      <c r="C30" s="316"/>
      <c r="D30" s="316"/>
      <c r="E30" s="304"/>
      <c r="F30" s="316"/>
      <c r="G30" s="304"/>
      <c r="H30" s="388"/>
      <c r="I30" s="316"/>
      <c r="J30" s="304"/>
      <c r="K30" s="305"/>
    </row>
    <row r="31" spans="1:11" s="57" customFormat="1" ht="22.5" x14ac:dyDescent="0.25">
      <c r="A31" s="391">
        <v>26</v>
      </c>
      <c r="B31" s="316"/>
      <c r="C31" s="316"/>
      <c r="D31" s="316"/>
      <c r="E31" s="304"/>
      <c r="F31" s="316"/>
      <c r="G31" s="304"/>
      <c r="H31" s="388"/>
      <c r="I31" s="316"/>
      <c r="J31" s="304"/>
      <c r="K31" s="305"/>
    </row>
    <row r="32" spans="1:11" s="57" customFormat="1" ht="22.5" x14ac:dyDescent="0.25">
      <c r="A32" s="391">
        <v>27</v>
      </c>
      <c r="B32" s="316"/>
      <c r="C32" s="316"/>
      <c r="D32" s="316"/>
      <c r="E32" s="304"/>
      <c r="F32" s="316"/>
      <c r="G32" s="304"/>
      <c r="H32" s="388"/>
      <c r="I32" s="316"/>
      <c r="J32" s="304"/>
      <c r="K32" s="305"/>
    </row>
    <row r="33" spans="1:11" s="57" customFormat="1" ht="22.5" x14ac:dyDescent="0.25">
      <c r="A33" s="391">
        <v>28</v>
      </c>
      <c r="B33" s="316"/>
      <c r="C33" s="316"/>
      <c r="D33" s="316"/>
      <c r="E33" s="304"/>
      <c r="F33" s="316"/>
      <c r="G33" s="304"/>
      <c r="H33" s="388"/>
      <c r="I33" s="316"/>
      <c r="J33" s="304"/>
      <c r="K33" s="305"/>
    </row>
    <row r="34" spans="1:11" s="57" customFormat="1" ht="22.5" x14ac:dyDescent="0.25">
      <c r="A34" s="391">
        <v>29</v>
      </c>
      <c r="B34" s="316"/>
      <c r="C34" s="316"/>
      <c r="D34" s="316"/>
      <c r="E34" s="304"/>
      <c r="F34" s="316"/>
      <c r="G34" s="304"/>
      <c r="H34" s="388"/>
      <c r="I34" s="316"/>
      <c r="J34" s="304"/>
      <c r="K34" s="305"/>
    </row>
    <row r="35" spans="1:11" s="57" customFormat="1" ht="22.5" x14ac:dyDescent="0.25">
      <c r="A35" s="391">
        <v>30</v>
      </c>
      <c r="B35" s="316"/>
      <c r="C35" s="316"/>
      <c r="D35" s="316"/>
      <c r="E35" s="304"/>
      <c r="F35" s="316"/>
      <c r="G35" s="304"/>
      <c r="H35" s="388"/>
      <c r="I35" s="316"/>
      <c r="J35" s="304"/>
      <c r="K35" s="305"/>
    </row>
    <row r="36" spans="1:11" s="57" customFormat="1" ht="22.5" x14ac:dyDescent="0.25">
      <c r="A36" s="391">
        <v>31</v>
      </c>
      <c r="B36" s="316"/>
      <c r="C36" s="316"/>
      <c r="D36" s="316"/>
      <c r="E36" s="304"/>
      <c r="F36" s="316"/>
      <c r="G36" s="304"/>
      <c r="H36" s="388"/>
      <c r="I36" s="316"/>
      <c r="J36" s="304"/>
      <c r="K36" s="305"/>
    </row>
    <row r="37" spans="1:11" s="57" customFormat="1" ht="22.5" x14ac:dyDescent="0.25">
      <c r="A37" s="391">
        <v>32</v>
      </c>
      <c r="B37" s="316"/>
      <c r="C37" s="316"/>
      <c r="D37" s="316"/>
      <c r="E37" s="304"/>
      <c r="F37" s="316"/>
      <c r="G37" s="304"/>
      <c r="H37" s="388"/>
      <c r="I37" s="316"/>
      <c r="J37" s="304"/>
      <c r="K37" s="305"/>
    </row>
    <row r="38" spans="1:11" s="57" customFormat="1" ht="22.5" x14ac:dyDescent="0.25">
      <c r="A38" s="391">
        <v>33</v>
      </c>
      <c r="B38" s="316"/>
      <c r="C38" s="316"/>
      <c r="D38" s="316"/>
      <c r="E38" s="304"/>
      <c r="F38" s="316"/>
      <c r="G38" s="304"/>
      <c r="H38" s="388"/>
      <c r="I38" s="316"/>
      <c r="J38" s="304"/>
      <c r="K38" s="305"/>
    </row>
    <row r="39" spans="1:11" s="57" customFormat="1" ht="22.5" x14ac:dyDescent="0.25">
      <c r="A39" s="391">
        <v>34</v>
      </c>
      <c r="B39" s="316"/>
      <c r="C39" s="316"/>
      <c r="D39" s="316"/>
      <c r="E39" s="304"/>
      <c r="F39" s="316"/>
      <c r="G39" s="304"/>
      <c r="H39" s="388"/>
      <c r="I39" s="316"/>
      <c r="J39" s="304"/>
      <c r="K39" s="305"/>
    </row>
    <row r="40" spans="1:11" s="57" customFormat="1" ht="22.5" x14ac:dyDescent="0.25">
      <c r="A40" s="391">
        <v>35</v>
      </c>
      <c r="B40" s="316"/>
      <c r="C40" s="316"/>
      <c r="D40" s="316"/>
      <c r="E40" s="304"/>
      <c r="F40" s="316"/>
      <c r="G40" s="304"/>
      <c r="H40" s="388"/>
      <c r="I40" s="316"/>
      <c r="J40" s="304"/>
      <c r="K40" s="305"/>
    </row>
    <row r="41" spans="1:11" s="57" customFormat="1" ht="22.5" x14ac:dyDescent="0.25">
      <c r="A41" s="391">
        <v>36</v>
      </c>
      <c r="B41" s="316"/>
      <c r="C41" s="316"/>
      <c r="D41" s="316"/>
      <c r="E41" s="304"/>
      <c r="F41" s="316"/>
      <c r="G41" s="304"/>
      <c r="H41" s="388"/>
      <c r="I41" s="316"/>
      <c r="J41" s="304"/>
      <c r="K41" s="305"/>
    </row>
    <row r="42" spans="1:11" s="57" customFormat="1" ht="22.5" x14ac:dyDescent="0.25">
      <c r="A42" s="391">
        <v>37</v>
      </c>
      <c r="B42" s="316"/>
      <c r="C42" s="316"/>
      <c r="D42" s="316"/>
      <c r="E42" s="304"/>
      <c r="F42" s="316"/>
      <c r="G42" s="304"/>
      <c r="H42" s="388"/>
      <c r="I42" s="316"/>
      <c r="J42" s="304"/>
      <c r="K42" s="305"/>
    </row>
    <row r="43" spans="1:11" s="57" customFormat="1" ht="22.5" x14ac:dyDescent="0.25">
      <c r="A43" s="391">
        <v>38</v>
      </c>
      <c r="B43" s="316"/>
      <c r="C43" s="316"/>
      <c r="D43" s="316"/>
      <c r="E43" s="304"/>
      <c r="F43" s="316"/>
      <c r="G43" s="304"/>
      <c r="H43" s="388"/>
      <c r="I43" s="316"/>
      <c r="J43" s="304"/>
      <c r="K43" s="305"/>
    </row>
    <row r="44" spans="1:11" s="57" customFormat="1" ht="22.5" x14ac:dyDescent="0.25">
      <c r="A44" s="391">
        <v>39</v>
      </c>
      <c r="B44" s="316"/>
      <c r="C44" s="316"/>
      <c r="D44" s="316"/>
      <c r="E44" s="304"/>
      <c r="F44" s="316"/>
      <c r="G44" s="304"/>
      <c r="H44" s="388"/>
      <c r="I44" s="316"/>
      <c r="J44" s="304"/>
      <c r="K44" s="305"/>
    </row>
    <row r="45" spans="1:11" s="57" customFormat="1" ht="22.5" x14ac:dyDescent="0.25">
      <c r="A45" s="391">
        <v>40</v>
      </c>
      <c r="B45" s="316"/>
      <c r="C45" s="316"/>
      <c r="D45" s="316"/>
      <c r="E45" s="304"/>
      <c r="F45" s="316"/>
      <c r="G45" s="304"/>
      <c r="H45" s="388"/>
      <c r="I45" s="316"/>
      <c r="J45" s="304"/>
      <c r="K45" s="305"/>
    </row>
    <row r="46" spans="1:11" s="57" customFormat="1" ht="22.5" x14ac:dyDescent="0.25">
      <c r="A46" s="391">
        <v>41</v>
      </c>
      <c r="B46" s="316"/>
      <c r="C46" s="316"/>
      <c r="D46" s="316"/>
      <c r="E46" s="304"/>
      <c r="F46" s="316"/>
      <c r="G46" s="304"/>
      <c r="H46" s="388"/>
      <c r="I46" s="316"/>
      <c r="J46" s="304"/>
      <c r="K46" s="305"/>
    </row>
    <row r="47" spans="1:11" s="57" customFormat="1" ht="22.5" x14ac:dyDescent="0.25">
      <c r="A47" s="391">
        <v>42</v>
      </c>
      <c r="B47" s="316"/>
      <c r="C47" s="316"/>
      <c r="D47" s="316"/>
      <c r="E47" s="304"/>
      <c r="F47" s="316"/>
      <c r="G47" s="304"/>
      <c r="H47" s="388"/>
      <c r="I47" s="316"/>
      <c r="J47" s="304"/>
      <c r="K47" s="305"/>
    </row>
    <row r="48" spans="1:11" s="57" customFormat="1" ht="22.5" x14ac:dyDescent="0.25">
      <c r="A48" s="391">
        <v>43</v>
      </c>
      <c r="B48" s="316"/>
      <c r="C48" s="316"/>
      <c r="D48" s="316"/>
      <c r="E48" s="304"/>
      <c r="F48" s="316"/>
      <c r="G48" s="304"/>
      <c r="H48" s="388"/>
      <c r="I48" s="316"/>
      <c r="J48" s="304"/>
      <c r="K48" s="305"/>
    </row>
    <row r="49" spans="1:13" s="57" customFormat="1" ht="22.5" x14ac:dyDescent="0.25">
      <c r="A49" s="391">
        <v>44</v>
      </c>
      <c r="B49" s="316"/>
      <c r="C49" s="316"/>
      <c r="D49" s="316"/>
      <c r="E49" s="304"/>
      <c r="F49" s="316"/>
      <c r="G49" s="304"/>
      <c r="H49" s="388"/>
      <c r="I49" s="316"/>
      <c r="J49" s="304"/>
      <c r="K49" s="305"/>
    </row>
    <row r="50" spans="1:13" s="57" customFormat="1" ht="22.5" x14ac:dyDescent="0.25">
      <c r="A50" s="391">
        <v>45</v>
      </c>
      <c r="B50" s="316"/>
      <c r="C50" s="316"/>
      <c r="D50" s="316"/>
      <c r="E50" s="304"/>
      <c r="F50" s="316"/>
      <c r="G50" s="304"/>
      <c r="H50" s="388"/>
      <c r="I50" s="316"/>
      <c r="J50" s="304"/>
      <c r="K50" s="305"/>
    </row>
    <row r="51" spans="1:13" s="57" customFormat="1" ht="22.5" x14ac:dyDescent="0.25">
      <c r="A51" s="391">
        <v>46</v>
      </c>
      <c r="B51" s="316"/>
      <c r="C51" s="316"/>
      <c r="D51" s="316"/>
      <c r="E51" s="304"/>
      <c r="F51" s="316"/>
      <c r="G51" s="304"/>
      <c r="H51" s="388"/>
      <c r="I51" s="316"/>
      <c r="J51" s="304"/>
      <c r="K51" s="305"/>
    </row>
    <row r="52" spans="1:13" s="57" customFormat="1" ht="22.5" x14ac:dyDescent="0.25">
      <c r="A52" s="391">
        <v>47</v>
      </c>
      <c r="B52" s="316"/>
      <c r="C52" s="316"/>
      <c r="D52" s="316"/>
      <c r="E52" s="304"/>
      <c r="F52" s="316"/>
      <c r="G52" s="304"/>
      <c r="H52" s="388"/>
      <c r="I52" s="316"/>
      <c r="J52" s="304"/>
      <c r="K52" s="305"/>
    </row>
    <row r="53" spans="1:13" s="57" customFormat="1" ht="22.5" x14ac:dyDescent="0.25">
      <c r="A53" s="391">
        <v>48</v>
      </c>
      <c r="B53" s="316"/>
      <c r="C53" s="316"/>
      <c r="D53" s="316"/>
      <c r="E53" s="304"/>
      <c r="F53" s="316"/>
      <c r="G53" s="304"/>
      <c r="H53" s="388"/>
      <c r="I53" s="316"/>
      <c r="J53" s="304"/>
      <c r="K53" s="305"/>
    </row>
    <row r="54" spans="1:13" s="57" customFormat="1" ht="22.5" x14ac:dyDescent="0.25">
      <c r="A54" s="391">
        <v>49</v>
      </c>
      <c r="B54" s="316"/>
      <c r="C54" s="316"/>
      <c r="D54" s="316"/>
      <c r="E54" s="304"/>
      <c r="F54" s="316"/>
      <c r="G54" s="304"/>
      <c r="H54" s="388"/>
      <c r="I54" s="316"/>
      <c r="J54" s="304"/>
      <c r="K54" s="305"/>
    </row>
    <row r="55" spans="1:13" s="57" customFormat="1" ht="22.5" x14ac:dyDescent="0.25">
      <c r="A55" s="391">
        <v>50</v>
      </c>
      <c r="B55" s="316"/>
      <c r="C55" s="316"/>
      <c r="D55" s="316"/>
      <c r="E55" s="304"/>
      <c r="F55" s="316"/>
      <c r="G55" s="304"/>
      <c r="H55" s="388"/>
      <c r="I55" s="316"/>
      <c r="J55" s="304"/>
      <c r="K55" s="305"/>
    </row>
    <row r="56" spans="1:13" s="57" customFormat="1" x14ac:dyDescent="0.25">
      <c r="A56" s="391">
        <v>51</v>
      </c>
      <c r="B56" s="316"/>
      <c r="C56" s="316"/>
      <c r="D56" s="316"/>
      <c r="E56" s="304"/>
      <c r="F56" s="316"/>
      <c r="G56" s="304"/>
      <c r="H56" s="304"/>
      <c r="I56" s="316"/>
      <c r="J56" s="304"/>
      <c r="K56" s="305"/>
      <c r="L56" s="54"/>
      <c r="M56" s="54"/>
    </row>
    <row r="57" spans="1:13" s="57" customFormat="1" ht="22.5" x14ac:dyDescent="0.25">
      <c r="A57" s="391">
        <v>52</v>
      </c>
      <c r="B57" s="316"/>
      <c r="C57" s="316"/>
      <c r="D57" s="316"/>
      <c r="E57" s="304"/>
      <c r="F57" s="316"/>
      <c r="G57" s="304"/>
      <c r="H57" s="388"/>
      <c r="I57" s="316"/>
      <c r="J57" s="304"/>
      <c r="K57" s="305"/>
    </row>
    <row r="58" spans="1:13" s="57" customFormat="1" x14ac:dyDescent="0.25">
      <c r="A58" s="391">
        <v>53</v>
      </c>
      <c r="B58" s="316"/>
      <c r="C58" s="316"/>
      <c r="D58" s="316"/>
      <c r="E58" s="304"/>
      <c r="F58" s="316"/>
      <c r="G58" s="304"/>
      <c r="H58" s="304"/>
      <c r="I58" s="316"/>
      <c r="J58" s="304"/>
      <c r="K58" s="305"/>
    </row>
    <row r="59" spans="1:13" s="57" customFormat="1" x14ac:dyDescent="0.25">
      <c r="A59" s="391">
        <v>54</v>
      </c>
      <c r="B59" s="316"/>
      <c r="C59" s="316"/>
      <c r="D59" s="316"/>
      <c r="E59" s="304"/>
      <c r="F59" s="316"/>
      <c r="G59" s="304"/>
      <c r="H59" s="304"/>
      <c r="I59" s="316"/>
      <c r="J59" s="304"/>
      <c r="K59" s="305"/>
    </row>
    <row r="60" spans="1:13" s="57" customFormat="1" x14ac:dyDescent="0.25">
      <c r="A60" s="391">
        <v>55</v>
      </c>
      <c r="B60" s="316"/>
      <c r="C60" s="316"/>
      <c r="D60" s="316"/>
      <c r="E60" s="304"/>
      <c r="F60" s="316"/>
      <c r="G60" s="304"/>
      <c r="H60" s="304"/>
      <c r="I60" s="316"/>
      <c r="J60" s="304"/>
      <c r="K60" s="305"/>
    </row>
    <row r="61" spans="1:13" s="57" customFormat="1" x14ac:dyDescent="0.25">
      <c r="A61" s="391">
        <v>56</v>
      </c>
      <c r="B61" s="316"/>
      <c r="C61" s="316"/>
      <c r="D61" s="316"/>
      <c r="E61" s="304"/>
      <c r="F61" s="316"/>
      <c r="G61" s="304"/>
      <c r="H61" s="304"/>
      <c r="I61" s="316"/>
      <c r="J61" s="304"/>
      <c r="K61" s="305"/>
    </row>
    <row r="62" spans="1:13" s="57" customFormat="1" x14ac:dyDescent="0.25">
      <c r="A62" s="391">
        <v>57</v>
      </c>
      <c r="B62" s="316"/>
      <c r="C62" s="316"/>
      <c r="D62" s="316"/>
      <c r="E62" s="304"/>
      <c r="F62" s="316"/>
      <c r="G62" s="304"/>
      <c r="H62" s="304"/>
      <c r="I62" s="316"/>
      <c r="J62" s="304"/>
      <c r="K62" s="305"/>
    </row>
    <row r="63" spans="1:13" s="57" customFormat="1" x14ac:dyDescent="0.25">
      <c r="A63" s="391">
        <v>58</v>
      </c>
      <c r="B63" s="316"/>
      <c r="C63" s="316"/>
      <c r="D63" s="316"/>
      <c r="E63" s="304"/>
      <c r="F63" s="316"/>
      <c r="G63" s="304"/>
      <c r="H63" s="304"/>
      <c r="I63" s="316"/>
      <c r="J63" s="304"/>
      <c r="K63" s="305"/>
    </row>
    <row r="64" spans="1:13" s="57" customFormat="1" x14ac:dyDescent="0.25">
      <c r="A64" s="391">
        <v>59</v>
      </c>
      <c r="B64" s="316"/>
      <c r="C64" s="316"/>
      <c r="D64" s="316"/>
      <c r="E64" s="304"/>
      <c r="F64" s="316"/>
      <c r="G64" s="304"/>
      <c r="H64" s="304"/>
      <c r="I64" s="316"/>
      <c r="J64" s="304"/>
      <c r="K64" s="305"/>
    </row>
    <row r="65" spans="1:11" s="57" customFormat="1" x14ac:dyDescent="0.25">
      <c r="A65" s="391">
        <v>60</v>
      </c>
      <c r="B65" s="316"/>
      <c r="C65" s="316"/>
      <c r="D65" s="316"/>
      <c r="E65" s="304"/>
      <c r="F65" s="316"/>
      <c r="G65" s="304"/>
      <c r="H65" s="304"/>
      <c r="I65" s="316"/>
      <c r="J65" s="304"/>
      <c r="K65" s="305"/>
    </row>
    <row r="66" spans="1:11" s="57" customFormat="1" x14ac:dyDescent="0.25">
      <c r="A66" s="391">
        <v>61</v>
      </c>
      <c r="B66" s="316"/>
      <c r="C66" s="316"/>
      <c r="D66" s="316"/>
      <c r="E66" s="304"/>
      <c r="F66" s="316"/>
      <c r="G66" s="304"/>
      <c r="H66" s="304"/>
      <c r="I66" s="316"/>
      <c r="J66" s="304"/>
      <c r="K66" s="305"/>
    </row>
    <row r="67" spans="1:11" s="57" customFormat="1" x14ac:dyDescent="0.25">
      <c r="A67" s="391">
        <v>62</v>
      </c>
      <c r="B67" s="316"/>
      <c r="C67" s="316"/>
      <c r="D67" s="316"/>
      <c r="E67" s="304"/>
      <c r="F67" s="316"/>
      <c r="G67" s="304"/>
      <c r="H67" s="304"/>
      <c r="I67" s="316"/>
      <c r="J67" s="304"/>
      <c r="K67" s="305"/>
    </row>
    <row r="68" spans="1:11" s="57" customFormat="1" x14ac:dyDescent="0.25">
      <c r="A68" s="391">
        <v>63</v>
      </c>
      <c r="B68" s="316"/>
      <c r="C68" s="316"/>
      <c r="D68" s="316"/>
      <c r="E68" s="304"/>
      <c r="F68" s="316"/>
      <c r="G68" s="304"/>
      <c r="H68" s="304"/>
      <c r="I68" s="316"/>
      <c r="J68" s="304"/>
      <c r="K68" s="305"/>
    </row>
    <row r="69" spans="1:11" s="57" customFormat="1" x14ac:dyDescent="0.25">
      <c r="A69" s="391">
        <v>64</v>
      </c>
      <c r="B69" s="316"/>
      <c r="C69" s="316"/>
      <c r="D69" s="316"/>
      <c r="E69" s="304"/>
      <c r="F69" s="316"/>
      <c r="G69" s="304"/>
      <c r="H69" s="304"/>
      <c r="I69" s="316"/>
      <c r="J69" s="304"/>
      <c r="K69" s="305"/>
    </row>
    <row r="70" spans="1:11" s="57" customFormat="1" x14ac:dyDescent="0.25">
      <c r="A70" s="391">
        <v>65</v>
      </c>
      <c r="B70" s="316"/>
      <c r="C70" s="316"/>
      <c r="D70" s="316"/>
      <c r="E70" s="304"/>
      <c r="F70" s="316"/>
      <c r="G70" s="304"/>
      <c r="H70" s="304"/>
      <c r="I70" s="316"/>
      <c r="J70" s="304"/>
      <c r="K70" s="305"/>
    </row>
    <row r="71" spans="1:11" s="57" customFormat="1" x14ac:dyDescent="0.25">
      <c r="A71" s="391">
        <v>66</v>
      </c>
      <c r="B71" s="316"/>
      <c r="C71" s="316"/>
      <c r="D71" s="316"/>
      <c r="E71" s="304"/>
      <c r="F71" s="316"/>
      <c r="G71" s="304"/>
      <c r="H71" s="304"/>
      <c r="I71" s="316"/>
      <c r="J71" s="304"/>
      <c r="K71" s="305"/>
    </row>
    <row r="72" spans="1:11" s="57" customFormat="1" x14ac:dyDescent="0.25">
      <c r="A72" s="391">
        <v>67</v>
      </c>
      <c r="B72" s="316"/>
      <c r="C72" s="316"/>
      <c r="D72" s="316"/>
      <c r="E72" s="304"/>
      <c r="F72" s="316"/>
      <c r="G72" s="304"/>
      <c r="H72" s="304"/>
      <c r="I72" s="316"/>
      <c r="J72" s="304"/>
      <c r="K72" s="305"/>
    </row>
    <row r="73" spans="1:11" s="57" customFormat="1" x14ac:dyDescent="0.25">
      <c r="A73" s="391">
        <v>68</v>
      </c>
      <c r="B73" s="316"/>
      <c r="C73" s="316"/>
      <c r="D73" s="316"/>
      <c r="E73" s="304"/>
      <c r="F73" s="316"/>
      <c r="G73" s="304"/>
      <c r="H73" s="304"/>
      <c r="I73" s="316"/>
      <c r="J73" s="304"/>
      <c r="K73" s="305"/>
    </row>
    <row r="74" spans="1:11" s="57" customFormat="1" x14ac:dyDescent="0.25">
      <c r="A74" s="391">
        <v>69</v>
      </c>
      <c r="B74" s="316"/>
      <c r="C74" s="316"/>
      <c r="D74" s="316"/>
      <c r="E74" s="304"/>
      <c r="F74" s="316"/>
      <c r="G74" s="304"/>
      <c r="H74" s="304"/>
      <c r="I74" s="316"/>
      <c r="J74" s="304"/>
      <c r="K74" s="305"/>
    </row>
    <row r="75" spans="1:11" s="57" customFormat="1" x14ac:dyDescent="0.25">
      <c r="A75" s="391">
        <v>70</v>
      </c>
      <c r="B75" s="316"/>
      <c r="C75" s="316"/>
      <c r="D75" s="316"/>
      <c r="E75" s="304"/>
      <c r="F75" s="316"/>
      <c r="G75" s="304"/>
      <c r="H75" s="304"/>
      <c r="I75" s="316"/>
      <c r="J75" s="304"/>
      <c r="K75" s="305"/>
    </row>
    <row r="76" spans="1:11" s="57" customFormat="1" x14ac:dyDescent="0.25">
      <c r="A76" s="391">
        <v>71</v>
      </c>
      <c r="B76" s="316"/>
      <c r="C76" s="316"/>
      <c r="D76" s="316"/>
      <c r="E76" s="304"/>
      <c r="F76" s="316"/>
      <c r="G76" s="304"/>
      <c r="H76" s="304"/>
      <c r="I76" s="316"/>
      <c r="J76" s="304"/>
      <c r="K76" s="305"/>
    </row>
    <row r="77" spans="1:11" s="57" customFormat="1" x14ac:dyDescent="0.25">
      <c r="A77" s="391">
        <v>72</v>
      </c>
      <c r="B77" s="316"/>
      <c r="C77" s="316"/>
      <c r="D77" s="316"/>
      <c r="E77" s="304"/>
      <c r="F77" s="316"/>
      <c r="G77" s="304"/>
      <c r="H77" s="304"/>
      <c r="I77" s="316"/>
      <c r="J77" s="304"/>
      <c r="K77" s="304"/>
    </row>
    <row r="78" spans="1:11" s="57" customFormat="1" x14ac:dyDescent="0.25">
      <c r="A78" s="391">
        <v>73</v>
      </c>
      <c r="B78" s="316"/>
      <c r="C78" s="316"/>
      <c r="D78" s="316"/>
      <c r="E78" s="304"/>
      <c r="F78" s="316"/>
      <c r="G78" s="304"/>
      <c r="H78" s="304"/>
      <c r="I78" s="316"/>
      <c r="J78" s="304"/>
      <c r="K78" s="304"/>
    </row>
    <row r="79" spans="1:11" s="57" customFormat="1" x14ac:dyDescent="0.25">
      <c r="A79" s="391">
        <v>74</v>
      </c>
      <c r="B79" s="316"/>
      <c r="C79" s="316"/>
      <c r="D79" s="316"/>
      <c r="E79" s="304"/>
      <c r="F79" s="316"/>
      <c r="G79" s="304"/>
      <c r="H79" s="304"/>
      <c r="I79" s="316"/>
      <c r="J79" s="304"/>
      <c r="K79" s="304"/>
    </row>
    <row r="80" spans="1:11" s="57" customFormat="1" x14ac:dyDescent="0.25">
      <c r="A80" s="391">
        <v>75</v>
      </c>
      <c r="B80" s="316"/>
      <c r="C80" s="316"/>
      <c r="D80" s="316"/>
      <c r="E80" s="304"/>
      <c r="F80" s="316"/>
      <c r="G80" s="304"/>
      <c r="H80" s="304"/>
      <c r="I80" s="316"/>
      <c r="J80" s="304"/>
      <c r="K80" s="304"/>
    </row>
    <row r="81" spans="1:11" s="57" customFormat="1" x14ac:dyDescent="0.25">
      <c r="A81" s="391">
        <v>76</v>
      </c>
      <c r="B81" s="316"/>
      <c r="C81" s="316"/>
      <c r="D81" s="316"/>
      <c r="E81" s="304"/>
      <c r="F81" s="316"/>
      <c r="G81" s="304"/>
      <c r="H81" s="304"/>
      <c r="I81" s="316"/>
      <c r="J81" s="304"/>
      <c r="K81" s="304"/>
    </row>
    <row r="82" spans="1:11" s="57" customFormat="1" x14ac:dyDescent="0.25">
      <c r="A82" s="391">
        <v>77</v>
      </c>
      <c r="B82" s="316"/>
      <c r="C82" s="316"/>
      <c r="D82" s="316"/>
      <c r="E82" s="304"/>
      <c r="F82" s="316"/>
      <c r="G82" s="304"/>
      <c r="H82" s="304"/>
      <c r="I82" s="316"/>
      <c r="J82" s="304"/>
      <c r="K82" s="304"/>
    </row>
    <row r="83" spans="1:11" s="57" customFormat="1" x14ac:dyDescent="0.25">
      <c r="A83" s="391">
        <v>78</v>
      </c>
      <c r="B83" s="316"/>
      <c r="C83" s="316"/>
      <c r="D83" s="316"/>
      <c r="E83" s="304"/>
      <c r="F83" s="316"/>
      <c r="G83" s="304"/>
      <c r="H83" s="304"/>
      <c r="I83" s="316"/>
      <c r="J83" s="304"/>
      <c r="K83" s="304"/>
    </row>
    <row r="84" spans="1:11" s="57" customFormat="1" x14ac:dyDescent="0.25">
      <c r="A84" s="391">
        <v>79</v>
      </c>
      <c r="B84" s="316"/>
      <c r="C84" s="316"/>
      <c r="D84" s="316"/>
      <c r="E84" s="304"/>
      <c r="F84" s="316"/>
      <c r="G84" s="304"/>
      <c r="H84" s="304"/>
      <c r="I84" s="316"/>
      <c r="J84" s="304"/>
      <c r="K84" s="304"/>
    </row>
    <row r="85" spans="1:11" s="57" customFormat="1" x14ac:dyDescent="0.25">
      <c r="A85" s="391">
        <v>80</v>
      </c>
      <c r="B85" s="316"/>
      <c r="C85" s="316"/>
      <c r="D85" s="316"/>
      <c r="E85" s="304"/>
      <c r="F85" s="316"/>
      <c r="G85" s="304"/>
      <c r="H85" s="304"/>
      <c r="I85" s="316"/>
      <c r="J85" s="304"/>
      <c r="K85" s="304"/>
    </row>
    <row r="86" spans="1:11" s="57" customFormat="1" x14ac:dyDescent="0.25">
      <c r="A86" s="391">
        <v>81</v>
      </c>
      <c r="B86" s="316"/>
      <c r="C86" s="316"/>
      <c r="D86" s="316"/>
      <c r="E86" s="304"/>
      <c r="F86" s="316"/>
      <c r="G86" s="304"/>
      <c r="H86" s="304"/>
      <c r="I86" s="316"/>
      <c r="J86" s="304"/>
      <c r="K86" s="304"/>
    </row>
    <row r="87" spans="1:11" s="57" customFormat="1" x14ac:dyDescent="0.25">
      <c r="A87" s="391">
        <v>82</v>
      </c>
      <c r="B87" s="316"/>
      <c r="C87" s="316"/>
      <c r="D87" s="316"/>
      <c r="E87" s="304"/>
      <c r="F87" s="316"/>
      <c r="G87" s="304"/>
      <c r="H87" s="304"/>
      <c r="I87" s="316"/>
      <c r="J87" s="304"/>
      <c r="K87" s="304"/>
    </row>
    <row r="88" spans="1:11" s="57" customFormat="1" x14ac:dyDescent="0.25">
      <c r="A88" s="391">
        <v>83</v>
      </c>
      <c r="B88" s="316"/>
      <c r="C88" s="316"/>
      <c r="D88" s="316"/>
      <c r="E88" s="304"/>
      <c r="F88" s="316"/>
      <c r="G88" s="304"/>
      <c r="H88" s="304"/>
      <c r="I88" s="316"/>
      <c r="J88" s="304"/>
      <c r="K88" s="304"/>
    </row>
    <row r="89" spans="1:11" s="57" customFormat="1" x14ac:dyDescent="0.25">
      <c r="A89" s="391">
        <v>84</v>
      </c>
      <c r="B89" s="316"/>
      <c r="C89" s="316"/>
      <c r="D89" s="316"/>
      <c r="E89" s="304"/>
      <c r="F89" s="316"/>
      <c r="G89" s="304"/>
      <c r="H89" s="304"/>
      <c r="I89" s="316"/>
      <c r="J89" s="304"/>
      <c r="K89" s="304"/>
    </row>
    <row r="90" spans="1:11" s="57" customFormat="1" x14ac:dyDescent="0.25">
      <c r="A90" s="391">
        <v>85</v>
      </c>
      <c r="B90" s="316"/>
      <c r="C90" s="316"/>
      <c r="D90" s="316"/>
      <c r="E90" s="304"/>
      <c r="F90" s="316"/>
      <c r="G90" s="304"/>
      <c r="H90" s="304"/>
      <c r="I90" s="316"/>
      <c r="J90" s="304"/>
      <c r="K90" s="304"/>
    </row>
    <row r="91" spans="1:11" s="57" customFormat="1" x14ac:dyDescent="0.25">
      <c r="A91" s="391">
        <v>86</v>
      </c>
      <c r="B91" s="316"/>
      <c r="C91" s="316"/>
      <c r="D91" s="316"/>
      <c r="E91" s="304"/>
      <c r="F91" s="316"/>
      <c r="G91" s="304"/>
      <c r="H91" s="304"/>
      <c r="I91" s="316"/>
      <c r="J91" s="304"/>
      <c r="K91" s="304"/>
    </row>
    <row r="92" spans="1:11" s="57" customFormat="1" ht="22.5" x14ac:dyDescent="0.25">
      <c r="A92" s="391">
        <v>87</v>
      </c>
      <c r="B92" s="316"/>
      <c r="C92" s="316"/>
      <c r="D92" s="316"/>
      <c r="E92" s="304"/>
      <c r="F92" s="316"/>
      <c r="G92" s="304"/>
      <c r="H92" s="388"/>
      <c r="I92" s="316"/>
      <c r="J92" s="304"/>
      <c r="K92" s="304"/>
    </row>
    <row r="93" spans="1:11" s="57" customFormat="1" ht="22.5" x14ac:dyDescent="0.25">
      <c r="A93" s="391">
        <v>88</v>
      </c>
      <c r="B93" s="316"/>
      <c r="C93" s="316"/>
      <c r="D93" s="316"/>
      <c r="E93" s="304"/>
      <c r="F93" s="316"/>
      <c r="G93" s="304"/>
      <c r="H93" s="388"/>
      <c r="I93" s="316"/>
      <c r="J93" s="304"/>
      <c r="K93" s="304"/>
    </row>
    <row r="94" spans="1:11" s="57" customFormat="1" x14ac:dyDescent="0.25">
      <c r="A94" s="391">
        <v>89</v>
      </c>
      <c r="B94" s="316"/>
      <c r="C94" s="316"/>
      <c r="D94" s="316"/>
      <c r="E94" s="304"/>
      <c r="F94" s="316"/>
      <c r="G94" s="304"/>
      <c r="H94" s="304"/>
      <c r="I94" s="316"/>
      <c r="J94" s="304"/>
      <c r="K94" s="304"/>
    </row>
    <row r="95" spans="1:11" s="57" customFormat="1" x14ac:dyDescent="0.25">
      <c r="A95" s="391">
        <v>90</v>
      </c>
      <c r="B95" s="316"/>
      <c r="C95" s="316"/>
      <c r="D95" s="316"/>
      <c r="E95" s="304"/>
      <c r="F95" s="316"/>
      <c r="G95" s="304"/>
      <c r="H95" s="304"/>
      <c r="I95" s="316"/>
      <c r="J95" s="304"/>
      <c r="K95" s="304"/>
    </row>
    <row r="96" spans="1:11" s="57" customFormat="1" x14ac:dyDescent="0.25">
      <c r="A96" s="391">
        <v>91</v>
      </c>
      <c r="B96" s="316"/>
      <c r="C96" s="316"/>
      <c r="D96" s="316"/>
      <c r="E96" s="304"/>
      <c r="F96" s="316"/>
      <c r="G96" s="304"/>
      <c r="H96" s="304"/>
      <c r="I96" s="316"/>
      <c r="J96" s="304"/>
      <c r="K96" s="304"/>
    </row>
    <row r="97" spans="1:11" s="57" customFormat="1" x14ac:dyDescent="0.25">
      <c r="A97" s="391">
        <v>92</v>
      </c>
      <c r="B97" s="316"/>
      <c r="C97" s="316"/>
      <c r="D97" s="316"/>
      <c r="E97" s="304"/>
      <c r="F97" s="316"/>
      <c r="G97" s="304"/>
      <c r="H97" s="304"/>
      <c r="I97" s="316"/>
      <c r="J97" s="304"/>
      <c r="K97" s="304"/>
    </row>
    <row r="98" spans="1:11" s="57" customFormat="1" x14ac:dyDescent="0.25">
      <c r="A98" s="391">
        <v>93</v>
      </c>
      <c r="B98" s="316"/>
      <c r="C98" s="316"/>
      <c r="D98" s="316"/>
      <c r="E98" s="304"/>
      <c r="F98" s="316"/>
      <c r="G98" s="304"/>
      <c r="H98" s="304"/>
      <c r="I98" s="316"/>
      <c r="J98" s="304"/>
      <c r="K98" s="304"/>
    </row>
    <row r="99" spans="1:11" s="57" customFormat="1" x14ac:dyDescent="0.25">
      <c r="A99" s="391">
        <v>94</v>
      </c>
      <c r="B99" s="316"/>
      <c r="C99" s="316"/>
      <c r="D99" s="316"/>
      <c r="E99" s="304"/>
      <c r="F99" s="316"/>
      <c r="G99" s="304"/>
      <c r="H99" s="304"/>
      <c r="I99" s="316"/>
      <c r="J99" s="304"/>
      <c r="K99" s="304"/>
    </row>
    <row r="100" spans="1:11" s="57" customFormat="1" x14ac:dyDescent="0.25">
      <c r="A100" s="391">
        <v>95</v>
      </c>
      <c r="B100" s="316"/>
      <c r="C100" s="316"/>
      <c r="D100" s="316"/>
      <c r="E100" s="304"/>
      <c r="F100" s="316"/>
      <c r="G100" s="304"/>
      <c r="H100" s="304"/>
      <c r="I100" s="316"/>
      <c r="J100" s="304"/>
      <c r="K100" s="304"/>
    </row>
    <row r="101" spans="1:11" s="57" customFormat="1" x14ac:dyDescent="0.25">
      <c r="A101" s="391">
        <v>96</v>
      </c>
      <c r="B101" s="316"/>
      <c r="C101" s="316"/>
      <c r="D101" s="316"/>
      <c r="E101" s="304"/>
      <c r="F101" s="316"/>
      <c r="G101" s="304"/>
      <c r="H101" s="304"/>
      <c r="I101" s="316"/>
      <c r="J101" s="304"/>
      <c r="K101" s="304"/>
    </row>
    <row r="102" spans="1:11" s="57" customFormat="1" x14ac:dyDescent="0.25">
      <c r="A102" s="391">
        <v>97</v>
      </c>
      <c r="B102" s="316"/>
      <c r="C102" s="316"/>
      <c r="D102" s="316"/>
      <c r="E102" s="304"/>
      <c r="F102" s="316"/>
      <c r="G102" s="304"/>
      <c r="H102" s="304"/>
      <c r="I102" s="316"/>
      <c r="J102" s="304"/>
      <c r="K102" s="304"/>
    </row>
    <row r="103" spans="1:11" s="57" customFormat="1" x14ac:dyDescent="0.25">
      <c r="A103" s="391">
        <v>98</v>
      </c>
      <c r="B103" s="316"/>
      <c r="C103" s="316"/>
      <c r="D103" s="316"/>
      <c r="E103" s="304"/>
      <c r="F103" s="316"/>
      <c r="G103" s="304"/>
      <c r="H103" s="304"/>
      <c r="I103" s="316"/>
      <c r="J103" s="304"/>
      <c r="K103" s="304"/>
    </row>
    <row r="104" spans="1:11" s="57" customFormat="1" x14ac:dyDescent="0.25">
      <c r="A104" s="391">
        <v>99</v>
      </c>
      <c r="B104" s="316"/>
      <c r="C104" s="316"/>
      <c r="D104" s="316"/>
      <c r="E104" s="304"/>
      <c r="F104" s="316"/>
      <c r="G104" s="304"/>
      <c r="H104" s="304"/>
      <c r="I104" s="316"/>
      <c r="J104" s="304"/>
      <c r="K104" s="304"/>
    </row>
    <row r="105" spans="1:11" s="57" customFormat="1" x14ac:dyDescent="0.25">
      <c r="A105" s="391">
        <v>100</v>
      </c>
      <c r="B105" s="316"/>
      <c r="C105" s="316"/>
      <c r="D105" s="316"/>
      <c r="E105" s="304"/>
      <c r="F105" s="316"/>
      <c r="G105" s="304"/>
      <c r="H105" s="304"/>
      <c r="I105" s="316"/>
      <c r="J105" s="304"/>
      <c r="K105" s="304"/>
    </row>
    <row r="106" spans="1:11" s="57" customFormat="1" x14ac:dyDescent="0.25">
      <c r="A106" s="392" t="s">
        <v>25</v>
      </c>
      <c r="B106" s="16"/>
      <c r="C106" s="16"/>
      <c r="D106" s="16"/>
      <c r="E106" s="35"/>
      <c r="F106" s="16"/>
      <c r="G106" s="35"/>
      <c r="H106" s="35"/>
      <c r="I106" s="16"/>
      <c r="J106" s="35"/>
      <c r="K106" s="35"/>
    </row>
    <row r="107" spans="1:11" x14ac:dyDescent="0.3">
      <c r="A107" s="393" t="s">
        <v>608</v>
      </c>
    </row>
    <row r="108" spans="1:11" x14ac:dyDescent="0.3">
      <c r="A108" s="393" t="s">
        <v>609</v>
      </c>
    </row>
    <row r="109" spans="1:11" x14ac:dyDescent="0.3">
      <c r="A109" s="393" t="s">
        <v>610</v>
      </c>
    </row>
    <row r="110" spans="1:11" x14ac:dyDescent="0.3">
      <c r="A110" s="393" t="s">
        <v>611</v>
      </c>
    </row>
  </sheetData>
  <sheetProtection password="CAB2" sheet="1" objects="1" scenarios="1" formatColumns="0" formatRows="0" insertRows="0"/>
  <dataValidations count="2">
    <dataValidation type="list" allowBlank="1" showInputMessage="1" showErrorMessage="1" sqref="B6:B106">
      <formula1>НазначениеОбъектовИнфраструктуры</formula1>
    </dataValidation>
    <dataValidation type="list" allowBlank="1" showInputMessage="1" showErrorMessage="1" sqref="C6:C106">
      <formula1>НасПункты_п2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9" scale="51" fitToHeight="1000" orientation="landscape" r:id="rId1"/>
  <headerFooter>
    <oddFooter>&amp;L&amp;"Times New Roman,обычный"&amp;12&amp;A&amp;R&amp;"Times New Roman,обычный"&amp;12&amp;P из &amp;N</oddFooter>
  </headerFooter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X38"/>
  <sheetViews>
    <sheetView showGridLines="0" view="pageBreakPreview" zoomScale="60" zoomScaleNormal="50" workbookViewId="0">
      <pane ySplit="4" topLeftCell="A5" activePane="bottomLeft" state="frozen"/>
      <selection activeCell="E53" sqref="E53"/>
      <selection pane="bottomLeft" activeCell="C30" sqref="C30"/>
    </sheetView>
  </sheetViews>
  <sheetFormatPr defaultRowHeight="18.75" x14ac:dyDescent="0.3"/>
  <cols>
    <col min="1" max="1" width="7.28515625" style="2" customWidth="1"/>
    <col min="2" max="2" width="36.42578125" style="2" customWidth="1"/>
    <col min="3" max="3" width="41.5703125" style="2" customWidth="1"/>
    <col min="4" max="4" width="16.7109375" style="2" customWidth="1"/>
    <col min="5" max="5" width="21.7109375" style="2" customWidth="1"/>
    <col min="6" max="6" width="33.28515625" style="2" customWidth="1"/>
    <col min="7" max="7" width="15.7109375" style="2" customWidth="1"/>
    <col min="8" max="8" width="22.28515625" style="2" customWidth="1"/>
    <col min="9" max="9" width="42.28515625" style="2" customWidth="1"/>
    <col min="10" max="10" width="17.28515625" style="2" customWidth="1"/>
    <col min="11" max="11" width="20" style="2" customWidth="1"/>
    <col min="12" max="12" width="20.42578125" style="2" customWidth="1"/>
    <col min="13" max="13" width="21.140625" style="2" customWidth="1"/>
    <col min="14" max="14" width="22" style="2" customWidth="1"/>
    <col min="15" max="15" width="38.140625" style="2" bestFit="1" customWidth="1"/>
    <col min="16" max="16" width="27.85546875" style="2" bestFit="1" customWidth="1"/>
    <col min="17" max="17" width="22.7109375" style="2" bestFit="1" customWidth="1"/>
    <col min="18" max="19" width="21.28515625" style="2" bestFit="1" customWidth="1"/>
    <col min="20" max="20" width="23" style="2" bestFit="1" customWidth="1"/>
    <col min="21" max="23" width="12.7109375" style="2" customWidth="1"/>
    <col min="24" max="24" width="9.140625" style="37"/>
    <col min="25" max="16384" width="9.140625" style="2"/>
  </cols>
  <sheetData>
    <row r="1" spans="1:15" x14ac:dyDescent="0.3">
      <c r="A1" s="38" t="s">
        <v>530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19.5" thickBot="1" x14ac:dyDescent="0.3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 ht="150.75" customHeight="1" x14ac:dyDescent="0.3">
      <c r="A3" s="178" t="s">
        <v>8</v>
      </c>
      <c r="B3" s="200" t="s">
        <v>48</v>
      </c>
      <c r="C3" s="184" t="s">
        <v>490</v>
      </c>
      <c r="D3" s="184" t="s">
        <v>242</v>
      </c>
      <c r="E3" s="184" t="s">
        <v>520</v>
      </c>
      <c r="F3" s="184" t="s">
        <v>646</v>
      </c>
      <c r="G3" s="184" t="s">
        <v>61</v>
      </c>
      <c r="H3" s="184" t="s">
        <v>205</v>
      </c>
      <c r="I3" s="184" t="s">
        <v>148</v>
      </c>
      <c r="J3" s="184" t="s">
        <v>149</v>
      </c>
      <c r="K3" s="184" t="s">
        <v>150</v>
      </c>
      <c r="L3" s="184" t="s">
        <v>151</v>
      </c>
      <c r="M3" s="185" t="s">
        <v>152</v>
      </c>
      <c r="N3" s="22"/>
      <c r="O3" s="22"/>
    </row>
    <row r="4" spans="1:15" ht="19.5" thickBot="1" x14ac:dyDescent="0.35">
      <c r="A4" s="181">
        <v>1</v>
      </c>
      <c r="B4" s="182">
        <v>2</v>
      </c>
      <c r="C4" s="182">
        <v>3</v>
      </c>
      <c r="D4" s="182">
        <v>4</v>
      </c>
      <c r="E4" s="182">
        <v>5</v>
      </c>
      <c r="F4" s="182">
        <v>6</v>
      </c>
      <c r="G4" s="182">
        <v>7</v>
      </c>
      <c r="H4" s="182">
        <v>8</v>
      </c>
      <c r="I4" s="182">
        <v>9</v>
      </c>
      <c r="J4" s="182">
        <v>10</v>
      </c>
      <c r="K4" s="182">
        <v>11</v>
      </c>
      <c r="L4" s="182">
        <v>12</v>
      </c>
      <c r="M4" s="183">
        <v>13</v>
      </c>
      <c r="N4" s="3"/>
      <c r="O4" s="3"/>
    </row>
    <row r="5" spans="1:15" x14ac:dyDescent="0.3">
      <c r="A5" s="394" t="str">
        <f t="array" ref="A5:A34">НомерацияМероприятий_п2</f>
        <v/>
      </c>
      <c r="B5" s="318" t="str">
        <f t="array" ref="B5:B34">Мероприятия_п2</f>
        <v/>
      </c>
      <c r="C5" s="315"/>
      <c r="D5" s="301"/>
      <c r="E5" s="301"/>
      <c r="F5" s="301"/>
      <c r="G5" s="301"/>
      <c r="H5" s="301"/>
      <c r="I5" s="315"/>
      <c r="J5" s="301"/>
      <c r="K5" s="301"/>
      <c r="L5" s="301"/>
      <c r="M5" s="301"/>
      <c r="N5" s="3"/>
      <c r="O5" s="3"/>
    </row>
    <row r="6" spans="1:15" x14ac:dyDescent="0.3">
      <c r="A6" s="395" t="str">
        <v/>
      </c>
      <c r="B6" s="16" t="str">
        <v/>
      </c>
      <c r="C6" s="316"/>
      <c r="D6" s="304"/>
      <c r="E6" s="304"/>
      <c r="F6" s="304"/>
      <c r="G6" s="304"/>
      <c r="H6" s="301"/>
      <c r="I6" s="316"/>
      <c r="J6" s="304"/>
      <c r="K6" s="301"/>
      <c r="L6" s="304"/>
      <c r="M6" s="304"/>
      <c r="N6" s="3"/>
      <c r="O6" s="3"/>
    </row>
    <row r="7" spans="1:15" x14ac:dyDescent="0.3">
      <c r="A7" s="395" t="str">
        <v/>
      </c>
      <c r="B7" s="16" t="str">
        <v/>
      </c>
      <c r="C7" s="316"/>
      <c r="D7" s="304"/>
      <c r="E7" s="304"/>
      <c r="F7" s="304"/>
      <c r="G7" s="304"/>
      <c r="H7" s="301"/>
      <c r="I7" s="316"/>
      <c r="J7" s="304"/>
      <c r="K7" s="301"/>
      <c r="L7" s="304"/>
      <c r="M7" s="304"/>
      <c r="N7" s="3"/>
      <c r="O7" s="3"/>
    </row>
    <row r="8" spans="1:15" x14ac:dyDescent="0.3">
      <c r="A8" s="395" t="str">
        <v/>
      </c>
      <c r="B8" s="16" t="str">
        <v/>
      </c>
      <c r="C8" s="316"/>
      <c r="D8" s="304"/>
      <c r="E8" s="304"/>
      <c r="F8" s="304"/>
      <c r="G8" s="304"/>
      <c r="H8" s="301"/>
      <c r="I8" s="316"/>
      <c r="J8" s="304"/>
      <c r="K8" s="301"/>
      <c r="L8" s="304"/>
      <c r="M8" s="304"/>
      <c r="N8" s="3"/>
      <c r="O8" s="3"/>
    </row>
    <row r="9" spans="1:15" x14ac:dyDescent="0.3">
      <c r="A9" s="395" t="str">
        <v/>
      </c>
      <c r="B9" s="16" t="str">
        <v/>
      </c>
      <c r="C9" s="316"/>
      <c r="D9" s="304"/>
      <c r="E9" s="304"/>
      <c r="F9" s="304"/>
      <c r="G9" s="304"/>
      <c r="H9" s="301"/>
      <c r="I9" s="316"/>
      <c r="J9" s="304"/>
      <c r="K9" s="301"/>
      <c r="L9" s="304"/>
      <c r="M9" s="304"/>
      <c r="N9" s="3"/>
      <c r="O9" s="3"/>
    </row>
    <row r="10" spans="1:15" x14ac:dyDescent="0.3">
      <c r="A10" s="395" t="str">
        <v/>
      </c>
      <c r="B10" s="16" t="str">
        <v/>
      </c>
      <c r="C10" s="316"/>
      <c r="D10" s="316"/>
      <c r="E10" s="316"/>
      <c r="F10" s="316"/>
      <c r="G10" s="316"/>
      <c r="H10" s="301"/>
      <c r="I10" s="316"/>
      <c r="J10" s="316"/>
      <c r="K10" s="301"/>
      <c r="L10" s="316"/>
      <c r="M10" s="316"/>
      <c r="N10" s="22"/>
      <c r="O10" s="22"/>
    </row>
    <row r="11" spans="1:15" x14ac:dyDescent="0.3">
      <c r="A11" s="395" t="str">
        <v/>
      </c>
      <c r="B11" s="16" t="str">
        <v/>
      </c>
      <c r="C11" s="316"/>
      <c r="D11" s="316"/>
      <c r="E11" s="316"/>
      <c r="F11" s="316"/>
      <c r="G11" s="316"/>
      <c r="H11" s="301"/>
      <c r="I11" s="316"/>
      <c r="J11" s="316"/>
      <c r="K11" s="301"/>
      <c r="L11" s="316"/>
      <c r="M11" s="316"/>
    </row>
    <row r="12" spans="1:15" x14ac:dyDescent="0.3">
      <c r="A12" s="395" t="str">
        <v/>
      </c>
      <c r="B12" s="16" t="str">
        <v/>
      </c>
      <c r="C12" s="316"/>
      <c r="D12" s="316"/>
      <c r="E12" s="316"/>
      <c r="F12" s="316"/>
      <c r="G12" s="316"/>
      <c r="H12" s="301"/>
      <c r="I12" s="316"/>
      <c r="J12" s="316"/>
      <c r="K12" s="301"/>
      <c r="L12" s="316"/>
      <c r="M12" s="316"/>
    </row>
    <row r="13" spans="1:15" x14ac:dyDescent="0.3">
      <c r="A13" s="395" t="str">
        <v/>
      </c>
      <c r="B13" s="16" t="str">
        <v/>
      </c>
      <c r="C13" s="316"/>
      <c r="D13" s="316"/>
      <c r="E13" s="316"/>
      <c r="F13" s="316"/>
      <c r="G13" s="316"/>
      <c r="H13" s="301"/>
      <c r="I13" s="316"/>
      <c r="J13" s="316"/>
      <c r="K13" s="301"/>
      <c r="L13" s="316"/>
      <c r="M13" s="316"/>
    </row>
    <row r="14" spans="1:15" x14ac:dyDescent="0.3">
      <c r="A14" s="395" t="str">
        <v/>
      </c>
      <c r="B14" s="16" t="str">
        <v/>
      </c>
      <c r="C14" s="316"/>
      <c r="D14" s="316"/>
      <c r="E14" s="316"/>
      <c r="F14" s="316"/>
      <c r="G14" s="316"/>
      <c r="H14" s="301"/>
      <c r="I14" s="316"/>
      <c r="J14" s="316"/>
      <c r="K14" s="301"/>
      <c r="L14" s="316"/>
      <c r="M14" s="316"/>
      <c r="N14" s="22"/>
      <c r="O14" s="22"/>
    </row>
    <row r="15" spans="1:15" x14ac:dyDescent="0.3">
      <c r="A15" s="395" t="str">
        <v/>
      </c>
      <c r="B15" s="16" t="str">
        <v/>
      </c>
      <c r="C15" s="316"/>
      <c r="D15" s="316"/>
      <c r="E15" s="316"/>
      <c r="F15" s="316"/>
      <c r="G15" s="316"/>
      <c r="H15" s="301"/>
      <c r="I15" s="316"/>
      <c r="J15" s="316"/>
      <c r="K15" s="301"/>
      <c r="L15" s="316"/>
      <c r="M15" s="316"/>
      <c r="N15" s="3"/>
      <c r="O15" s="3"/>
    </row>
    <row r="16" spans="1:15" x14ac:dyDescent="0.3">
      <c r="A16" s="395" t="str">
        <v/>
      </c>
      <c r="B16" s="16" t="str">
        <v/>
      </c>
      <c r="C16" s="316"/>
      <c r="D16" s="316"/>
      <c r="E16" s="316"/>
      <c r="F16" s="316"/>
      <c r="G16" s="316"/>
      <c r="H16" s="301"/>
      <c r="I16" s="316"/>
      <c r="J16" s="316"/>
      <c r="K16" s="301"/>
      <c r="L16" s="316"/>
      <c r="M16" s="316"/>
      <c r="N16" s="3"/>
      <c r="O16" s="3"/>
    </row>
    <row r="17" spans="1:15" x14ac:dyDescent="0.3">
      <c r="A17" s="395" t="str">
        <v/>
      </c>
      <c r="B17" s="16" t="str">
        <v/>
      </c>
      <c r="C17" s="316"/>
      <c r="D17" s="316"/>
      <c r="E17" s="316"/>
      <c r="F17" s="316"/>
      <c r="G17" s="316"/>
      <c r="H17" s="301"/>
      <c r="I17" s="316"/>
      <c r="J17" s="316"/>
      <c r="K17" s="301"/>
      <c r="L17" s="316"/>
      <c r="M17" s="316"/>
      <c r="N17" s="3"/>
      <c r="O17" s="3"/>
    </row>
    <row r="18" spans="1:15" x14ac:dyDescent="0.3">
      <c r="A18" s="395" t="str">
        <v/>
      </c>
      <c r="B18" s="16" t="str">
        <v/>
      </c>
      <c r="C18" s="316"/>
      <c r="D18" s="316"/>
      <c r="E18" s="316"/>
      <c r="F18" s="316"/>
      <c r="G18" s="316"/>
      <c r="H18" s="301"/>
      <c r="I18" s="316"/>
      <c r="J18" s="316"/>
      <c r="K18" s="301"/>
      <c r="L18" s="316"/>
      <c r="M18" s="316"/>
      <c r="N18" s="3"/>
      <c r="O18" s="3"/>
    </row>
    <row r="19" spans="1:15" x14ac:dyDescent="0.3">
      <c r="A19" s="395" t="str">
        <v/>
      </c>
      <c r="B19" s="16" t="str">
        <v/>
      </c>
      <c r="C19" s="316"/>
      <c r="D19" s="316"/>
      <c r="E19" s="316"/>
      <c r="F19" s="316"/>
      <c r="G19" s="316"/>
      <c r="H19" s="301"/>
      <c r="I19" s="316"/>
      <c r="J19" s="316"/>
      <c r="K19" s="301"/>
      <c r="L19" s="316"/>
      <c r="M19" s="316"/>
      <c r="N19" s="3"/>
      <c r="O19" s="3"/>
    </row>
    <row r="20" spans="1:15" x14ac:dyDescent="0.3">
      <c r="A20" s="395" t="str">
        <v/>
      </c>
      <c r="B20" s="16" t="str">
        <v/>
      </c>
      <c r="C20" s="316"/>
      <c r="D20" s="316"/>
      <c r="E20" s="316"/>
      <c r="F20" s="316"/>
      <c r="G20" s="316"/>
      <c r="H20" s="301"/>
      <c r="I20" s="316"/>
      <c r="J20" s="316"/>
      <c r="K20" s="301"/>
      <c r="L20" s="316"/>
      <c r="M20" s="316"/>
      <c r="N20" s="3"/>
      <c r="O20" s="3"/>
    </row>
    <row r="21" spans="1:15" x14ac:dyDescent="0.3">
      <c r="A21" s="395" t="str">
        <v/>
      </c>
      <c r="B21" s="16" t="str">
        <v/>
      </c>
      <c r="C21" s="316"/>
      <c r="D21" s="316"/>
      <c r="E21" s="316"/>
      <c r="F21" s="316"/>
      <c r="G21" s="316"/>
      <c r="H21" s="301"/>
      <c r="I21" s="316"/>
      <c r="J21" s="316"/>
      <c r="K21" s="301"/>
      <c r="L21" s="316"/>
      <c r="M21" s="316"/>
      <c r="N21" s="22"/>
      <c r="O21" s="22"/>
    </row>
    <row r="22" spans="1:15" x14ac:dyDescent="0.3">
      <c r="A22" s="395" t="str">
        <v/>
      </c>
      <c r="B22" s="16" t="str">
        <v/>
      </c>
      <c r="C22" s="316"/>
      <c r="D22" s="316"/>
      <c r="E22" s="316"/>
      <c r="F22" s="316"/>
      <c r="G22" s="316"/>
      <c r="H22" s="301"/>
      <c r="I22" s="316"/>
      <c r="J22" s="316"/>
      <c r="K22" s="301"/>
      <c r="L22" s="316"/>
      <c r="M22" s="316"/>
    </row>
    <row r="23" spans="1:15" x14ac:dyDescent="0.3">
      <c r="A23" s="395" t="str">
        <v/>
      </c>
      <c r="B23" s="16" t="str">
        <v/>
      </c>
      <c r="C23" s="316"/>
      <c r="D23" s="316"/>
      <c r="E23" s="316"/>
      <c r="F23" s="316"/>
      <c r="G23" s="316"/>
      <c r="H23" s="301"/>
      <c r="I23" s="316"/>
      <c r="J23" s="316"/>
      <c r="K23" s="301"/>
      <c r="L23" s="316"/>
      <c r="M23" s="316"/>
      <c r="N23" s="3"/>
      <c r="O23" s="3"/>
    </row>
    <row r="24" spans="1:15" x14ac:dyDescent="0.3">
      <c r="A24" s="395" t="str">
        <v/>
      </c>
      <c r="B24" s="16" t="str">
        <v/>
      </c>
      <c r="C24" s="316"/>
      <c r="D24" s="316"/>
      <c r="E24" s="316"/>
      <c r="F24" s="316"/>
      <c r="G24" s="316"/>
      <c r="H24" s="301"/>
      <c r="I24" s="316"/>
      <c r="J24" s="316"/>
      <c r="K24" s="301"/>
      <c r="L24" s="316"/>
      <c r="M24" s="316"/>
      <c r="N24" s="3"/>
      <c r="O24" s="3"/>
    </row>
    <row r="25" spans="1:15" x14ac:dyDescent="0.3">
      <c r="A25" s="395" t="str">
        <v/>
      </c>
      <c r="B25" s="16" t="str">
        <v/>
      </c>
      <c r="C25" s="316"/>
      <c r="D25" s="316"/>
      <c r="E25" s="316"/>
      <c r="F25" s="316"/>
      <c r="G25" s="316"/>
      <c r="H25" s="301"/>
      <c r="I25" s="316"/>
      <c r="J25" s="316"/>
      <c r="K25" s="301"/>
      <c r="L25" s="316"/>
      <c r="M25" s="316"/>
      <c r="N25" s="3"/>
      <c r="O25" s="3"/>
    </row>
    <row r="26" spans="1:15" x14ac:dyDescent="0.3">
      <c r="A26" s="395" t="str">
        <v/>
      </c>
      <c r="B26" s="16" t="str">
        <v/>
      </c>
      <c r="C26" s="316"/>
      <c r="D26" s="316"/>
      <c r="E26" s="316"/>
      <c r="F26" s="316"/>
      <c r="G26" s="316"/>
      <c r="H26" s="301"/>
      <c r="I26" s="316"/>
      <c r="J26" s="316"/>
      <c r="K26" s="301"/>
      <c r="L26" s="316"/>
      <c r="M26" s="316"/>
      <c r="N26" s="3"/>
      <c r="O26" s="3"/>
    </row>
    <row r="27" spans="1:15" x14ac:dyDescent="0.3">
      <c r="A27" s="395" t="str">
        <v/>
      </c>
      <c r="B27" s="16" t="str">
        <v/>
      </c>
      <c r="C27" s="316"/>
      <c r="D27" s="316"/>
      <c r="E27" s="316"/>
      <c r="F27" s="316"/>
      <c r="G27" s="316"/>
      <c r="H27" s="301"/>
      <c r="I27" s="316"/>
      <c r="J27" s="316"/>
      <c r="K27" s="301"/>
      <c r="L27" s="316"/>
      <c r="M27" s="316"/>
      <c r="N27" s="3"/>
      <c r="O27" s="3"/>
    </row>
    <row r="28" spans="1:15" x14ac:dyDescent="0.3">
      <c r="A28" s="395" t="str">
        <v/>
      </c>
      <c r="B28" s="16" t="str">
        <v/>
      </c>
      <c r="C28" s="316"/>
      <c r="D28" s="316"/>
      <c r="E28" s="316"/>
      <c r="F28" s="316"/>
      <c r="G28" s="316"/>
      <c r="H28" s="301"/>
      <c r="I28" s="316"/>
      <c r="J28" s="316"/>
      <c r="K28" s="301"/>
      <c r="L28" s="316"/>
      <c r="M28" s="316"/>
      <c r="N28" s="3"/>
      <c r="O28" s="3"/>
    </row>
    <row r="29" spans="1:15" x14ac:dyDescent="0.3">
      <c r="A29" s="395" t="str">
        <v/>
      </c>
      <c r="B29" s="16" t="str">
        <v/>
      </c>
      <c r="C29" s="316"/>
      <c r="D29" s="316"/>
      <c r="E29" s="316"/>
      <c r="F29" s="316"/>
      <c r="G29" s="316"/>
      <c r="H29" s="301"/>
      <c r="I29" s="316"/>
      <c r="J29" s="316"/>
      <c r="K29" s="301"/>
      <c r="L29" s="316"/>
      <c r="M29" s="316"/>
      <c r="N29" s="3"/>
      <c r="O29" s="3"/>
    </row>
    <row r="30" spans="1:15" x14ac:dyDescent="0.3">
      <c r="A30" s="395" t="str">
        <v/>
      </c>
      <c r="B30" s="16" t="str">
        <v/>
      </c>
      <c r="C30" s="316"/>
      <c r="D30" s="316"/>
      <c r="E30" s="316"/>
      <c r="F30" s="316"/>
      <c r="G30" s="316"/>
      <c r="H30" s="301"/>
      <c r="I30" s="316"/>
      <c r="J30" s="316"/>
      <c r="K30" s="301"/>
      <c r="L30" s="316"/>
      <c r="M30" s="316"/>
      <c r="N30" s="3"/>
      <c r="O30" s="3"/>
    </row>
    <row r="31" spans="1:15" x14ac:dyDescent="0.3">
      <c r="A31" s="395" t="str">
        <v/>
      </c>
      <c r="B31" s="16" t="str">
        <v/>
      </c>
      <c r="C31" s="316"/>
      <c r="D31" s="316"/>
      <c r="E31" s="316"/>
      <c r="F31" s="316"/>
      <c r="G31" s="316"/>
      <c r="H31" s="301"/>
      <c r="I31" s="316"/>
      <c r="J31" s="316"/>
      <c r="K31" s="301"/>
      <c r="L31" s="316"/>
      <c r="M31" s="316"/>
      <c r="N31" s="3"/>
      <c r="O31" s="3"/>
    </row>
    <row r="32" spans="1:15" x14ac:dyDescent="0.3">
      <c r="A32" s="395" t="str">
        <v/>
      </c>
      <c r="B32" s="16" t="str">
        <v/>
      </c>
      <c r="C32" s="316"/>
      <c r="D32" s="316"/>
      <c r="E32" s="316"/>
      <c r="F32" s="316"/>
      <c r="G32" s="316"/>
      <c r="H32" s="301"/>
      <c r="I32" s="316"/>
      <c r="J32" s="316"/>
      <c r="K32" s="301"/>
      <c r="L32" s="316"/>
      <c r="M32" s="316"/>
      <c r="N32" s="3"/>
      <c r="O32" s="3"/>
    </row>
    <row r="33" spans="1:15" x14ac:dyDescent="0.3">
      <c r="A33" s="395" t="str">
        <v/>
      </c>
      <c r="B33" s="16" t="str">
        <v/>
      </c>
      <c r="C33" s="316"/>
      <c r="D33" s="316"/>
      <c r="E33" s="316"/>
      <c r="F33" s="316"/>
      <c r="G33" s="316"/>
      <c r="H33" s="301"/>
      <c r="I33" s="316"/>
      <c r="J33" s="316"/>
      <c r="K33" s="301"/>
      <c r="L33" s="316"/>
      <c r="M33" s="316"/>
      <c r="N33" s="3"/>
      <c r="O33" s="3"/>
    </row>
    <row r="34" spans="1:15" x14ac:dyDescent="0.3">
      <c r="A34" s="395" t="str">
        <v/>
      </c>
      <c r="B34" s="16" t="str">
        <v/>
      </c>
      <c r="C34" s="316"/>
      <c r="D34" s="316"/>
      <c r="E34" s="316"/>
      <c r="F34" s="316"/>
      <c r="G34" s="316"/>
      <c r="H34" s="301"/>
      <c r="I34" s="316"/>
      <c r="J34" s="316"/>
      <c r="K34" s="301"/>
      <c r="L34" s="316"/>
      <c r="M34" s="316"/>
      <c r="N34" s="3"/>
      <c r="O34" s="3"/>
    </row>
    <row r="35" spans="1:15" s="57" customFormat="1" ht="22.5" x14ac:dyDescent="0.25">
      <c r="A35" s="38" t="s">
        <v>161</v>
      </c>
      <c r="B35" s="38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6"/>
      <c r="O35" s="56"/>
    </row>
    <row r="36" spans="1:15" ht="61.5" customHeight="1" x14ac:dyDescent="0.3">
      <c r="A36" s="247" t="s">
        <v>466</v>
      </c>
      <c r="B36" s="247"/>
      <c r="C36" s="247"/>
      <c r="D36" s="247"/>
      <c r="E36" s="247"/>
      <c r="F36" s="247"/>
      <c r="G36" s="247"/>
      <c r="H36" s="247"/>
      <c r="I36" s="247"/>
      <c r="J36" s="247"/>
      <c r="K36" s="247"/>
      <c r="L36" s="247"/>
      <c r="M36" s="247"/>
      <c r="N36" s="37"/>
      <c r="O36" s="37"/>
    </row>
    <row r="37" spans="1:15" ht="22.5" customHeight="1" x14ac:dyDescent="0.3">
      <c r="A37" s="36" t="s">
        <v>467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</row>
    <row r="38" spans="1:15" ht="15" customHeight="1" x14ac:dyDescent="0.3">
      <c r="A38" s="137" t="s">
        <v>521</v>
      </c>
    </row>
  </sheetData>
  <sheetProtection password="CAB2" sheet="1" objects="1" scenarios="1" formatColumns="0" formatRows="0" selectLockedCells="1"/>
  <mergeCells count="1">
    <mergeCell ref="A36:M36"/>
  </mergeCells>
  <printOptions horizontalCentered="1"/>
  <pageMargins left="0.39370078740157483" right="0.39370078740157483" top="0.39370078740157483" bottom="0.39370078740157483" header="0.19685039370078741" footer="0.19685039370078741"/>
  <pageSetup paperSize="9" scale="43" fitToHeight="1000" orientation="landscape" r:id="rId1"/>
  <headerFooter>
    <oddFooter>&amp;L&amp;"Times New Roman,обычный"&amp;12&amp;A&amp;R&amp;"Times New Roman,обычный"&amp;12&amp;P из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2:W35"/>
  <sheetViews>
    <sheetView showGridLines="0" view="pageBreakPreview" zoomScale="60" zoomScaleNormal="50" workbookViewId="0">
      <pane xSplit="1" ySplit="5" topLeftCell="B6" activePane="bottomRight" state="frozen"/>
      <selection activeCell="E53" sqref="E53"/>
      <selection pane="topRight" activeCell="E53" sqref="E53"/>
      <selection pane="bottomLeft" activeCell="E53" sqref="E53"/>
      <selection pane="bottomRight" activeCell="E22" sqref="E22"/>
    </sheetView>
  </sheetViews>
  <sheetFormatPr defaultRowHeight="18.75" x14ac:dyDescent="0.3"/>
  <cols>
    <col min="1" max="1" width="7.28515625" style="2" customWidth="1"/>
    <col min="2" max="2" width="36.42578125" style="2" customWidth="1"/>
    <col min="3" max="3" width="33" style="2" customWidth="1"/>
    <col min="4" max="4" width="38.28515625" style="2" customWidth="1"/>
    <col min="5" max="5" width="27.7109375" style="2" customWidth="1"/>
    <col min="6" max="6" width="39" style="2" customWidth="1"/>
    <col min="7" max="7" width="27.5703125" style="2" customWidth="1"/>
    <col min="8" max="8" width="35.28515625" style="2" customWidth="1"/>
    <col min="9" max="9" width="24.7109375" style="2" customWidth="1"/>
    <col min="10" max="10" width="22.5703125" style="2" customWidth="1"/>
    <col min="11" max="11" width="20.42578125" style="2" customWidth="1"/>
    <col min="12" max="12" width="21.140625" style="2" customWidth="1"/>
    <col min="13" max="13" width="22" style="2" customWidth="1"/>
    <col min="14" max="14" width="38.140625" style="2" bestFit="1" customWidth="1"/>
    <col min="15" max="15" width="27.85546875" style="2" bestFit="1" customWidth="1"/>
    <col min="16" max="16" width="22.7109375" style="2" bestFit="1" customWidth="1"/>
    <col min="17" max="18" width="21.28515625" style="2" bestFit="1" customWidth="1"/>
    <col min="19" max="19" width="23" style="2" bestFit="1" customWidth="1"/>
    <col min="20" max="22" width="12.7109375" style="2" customWidth="1"/>
    <col min="23" max="23" width="9.140625" style="37"/>
    <col min="24" max="16384" width="9.140625" style="2"/>
  </cols>
  <sheetData>
    <row r="2" spans="1:14" x14ac:dyDescent="0.3">
      <c r="A2" s="37" t="s">
        <v>380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19.5" thickBot="1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ht="150" x14ac:dyDescent="0.3">
      <c r="A4" s="201" t="s">
        <v>8</v>
      </c>
      <c r="B4" s="184" t="s">
        <v>7</v>
      </c>
      <c r="C4" s="184" t="s">
        <v>478</v>
      </c>
      <c r="D4" s="184" t="s">
        <v>243</v>
      </c>
      <c r="E4" s="184" t="s">
        <v>206</v>
      </c>
      <c r="F4" s="184" t="s">
        <v>393</v>
      </c>
      <c r="G4" s="184" t="s">
        <v>207</v>
      </c>
      <c r="H4" s="185" t="s">
        <v>208</v>
      </c>
      <c r="I4" s="3"/>
      <c r="J4" s="3"/>
      <c r="K4" s="3"/>
      <c r="L4" s="3"/>
    </row>
    <row r="5" spans="1:14" ht="19.5" thickBot="1" x14ac:dyDescent="0.35">
      <c r="A5" s="202" t="s">
        <v>140</v>
      </c>
      <c r="B5" s="195">
        <v>2</v>
      </c>
      <c r="C5" s="195">
        <v>3</v>
      </c>
      <c r="D5" s="203" t="s">
        <v>141</v>
      </c>
      <c r="E5" s="195">
        <v>5</v>
      </c>
      <c r="F5" s="195">
        <v>6</v>
      </c>
      <c r="G5" s="203" t="s">
        <v>155</v>
      </c>
      <c r="H5" s="196">
        <v>8</v>
      </c>
      <c r="I5" s="3"/>
      <c r="J5" s="3"/>
      <c r="K5" s="3"/>
      <c r="L5" s="3"/>
      <c r="M5" s="3"/>
      <c r="N5" s="3"/>
    </row>
    <row r="6" spans="1:14" x14ac:dyDescent="0.3">
      <c r="A6" s="394" t="str">
        <f t="array" ref="A6:A35">НомерацияМероприятий_п2</f>
        <v/>
      </c>
      <c r="B6" s="318" t="str">
        <f t="array" ref="B6:B35">НасПунктыМероприятий_п2</f>
        <v/>
      </c>
      <c r="C6" s="318" t="str">
        <f t="array" ref="C6:C35">Мероприятия_п2</f>
        <v/>
      </c>
      <c r="D6" s="315"/>
      <c r="E6" s="301"/>
      <c r="F6" s="315"/>
      <c r="G6" s="301"/>
      <c r="H6" s="315"/>
      <c r="I6" s="3"/>
      <c r="J6" s="3"/>
      <c r="K6" s="3"/>
      <c r="L6" s="3"/>
      <c r="M6" s="3"/>
      <c r="N6" s="3"/>
    </row>
    <row r="7" spans="1:14" x14ac:dyDescent="0.3">
      <c r="A7" s="395" t="str">
        <v/>
      </c>
      <c r="B7" s="16" t="str">
        <v/>
      </c>
      <c r="C7" s="16" t="str">
        <v/>
      </c>
      <c r="D7" s="316"/>
      <c r="E7" s="304"/>
      <c r="F7" s="316"/>
      <c r="G7" s="304"/>
      <c r="H7" s="316"/>
      <c r="I7" s="3"/>
      <c r="J7" s="3"/>
      <c r="K7" s="3"/>
      <c r="L7" s="3"/>
      <c r="M7" s="3"/>
      <c r="N7" s="3"/>
    </row>
    <row r="8" spans="1:14" x14ac:dyDescent="0.3">
      <c r="A8" s="395" t="str">
        <v/>
      </c>
      <c r="B8" s="16" t="str">
        <v/>
      </c>
      <c r="C8" s="16" t="str">
        <v/>
      </c>
      <c r="D8" s="316"/>
      <c r="E8" s="304"/>
      <c r="F8" s="316"/>
      <c r="G8" s="304"/>
      <c r="H8" s="316"/>
      <c r="I8" s="3"/>
      <c r="J8" s="3"/>
      <c r="K8" s="3"/>
      <c r="L8" s="3"/>
      <c r="M8" s="3"/>
      <c r="N8" s="3"/>
    </row>
    <row r="9" spans="1:14" x14ac:dyDescent="0.3">
      <c r="A9" s="395" t="str">
        <v/>
      </c>
      <c r="B9" s="16" t="str">
        <v/>
      </c>
      <c r="C9" s="16" t="str">
        <v/>
      </c>
      <c r="D9" s="316"/>
      <c r="E9" s="304"/>
      <c r="F9" s="316"/>
      <c r="G9" s="304"/>
      <c r="H9" s="316"/>
      <c r="I9" s="3"/>
      <c r="J9" s="3"/>
      <c r="K9" s="3"/>
      <c r="L9" s="3"/>
      <c r="M9" s="3"/>
      <c r="N9" s="3"/>
    </row>
    <row r="10" spans="1:14" x14ac:dyDescent="0.3">
      <c r="A10" s="395" t="str">
        <v/>
      </c>
      <c r="B10" s="16" t="str">
        <v/>
      </c>
      <c r="C10" s="16" t="str">
        <v/>
      </c>
      <c r="D10" s="316"/>
      <c r="E10" s="304"/>
      <c r="F10" s="316"/>
      <c r="G10" s="304"/>
      <c r="H10" s="316"/>
      <c r="I10" s="3"/>
      <c r="J10" s="3"/>
      <c r="K10" s="3"/>
      <c r="L10" s="3"/>
      <c r="M10" s="3"/>
      <c r="N10" s="3"/>
    </row>
    <row r="11" spans="1:14" x14ac:dyDescent="0.3">
      <c r="A11" s="395" t="str">
        <v/>
      </c>
      <c r="B11" s="16" t="str">
        <v/>
      </c>
      <c r="C11" s="16" t="str">
        <v/>
      </c>
      <c r="D11" s="316"/>
      <c r="E11" s="304"/>
      <c r="F11" s="316"/>
      <c r="G11" s="304"/>
      <c r="H11" s="316"/>
      <c r="I11" s="22"/>
      <c r="J11" s="22"/>
      <c r="K11" s="22"/>
      <c r="L11" s="22"/>
      <c r="M11" s="22"/>
      <c r="N11" s="22"/>
    </row>
    <row r="12" spans="1:14" x14ac:dyDescent="0.3">
      <c r="A12" s="395" t="str">
        <v/>
      </c>
      <c r="B12" s="16" t="str">
        <v/>
      </c>
      <c r="C12" s="16" t="str">
        <v/>
      </c>
      <c r="D12" s="316"/>
      <c r="E12" s="304"/>
      <c r="F12" s="316"/>
      <c r="G12" s="304"/>
      <c r="H12" s="316"/>
      <c r="I12" s="3"/>
      <c r="J12" s="3"/>
      <c r="K12" s="3"/>
      <c r="L12" s="3"/>
    </row>
    <row r="13" spans="1:14" x14ac:dyDescent="0.3">
      <c r="A13" s="395" t="str">
        <v/>
      </c>
      <c r="B13" s="16" t="str">
        <v/>
      </c>
      <c r="C13" s="16" t="str">
        <v/>
      </c>
      <c r="D13" s="316"/>
      <c r="E13" s="304"/>
      <c r="F13" s="316"/>
      <c r="G13" s="304"/>
      <c r="H13" s="316"/>
      <c r="I13" s="3"/>
      <c r="J13" s="3"/>
      <c r="K13" s="3"/>
      <c r="L13" s="3"/>
    </row>
    <row r="14" spans="1:14" x14ac:dyDescent="0.3">
      <c r="A14" s="395" t="str">
        <v/>
      </c>
      <c r="B14" s="16" t="str">
        <v/>
      </c>
      <c r="C14" s="16" t="str">
        <v/>
      </c>
      <c r="D14" s="316"/>
      <c r="E14" s="304"/>
      <c r="F14" s="316"/>
      <c r="G14" s="304"/>
      <c r="H14" s="316"/>
      <c r="I14" s="3"/>
      <c r="J14" s="3"/>
      <c r="K14" s="3"/>
      <c r="L14" s="3"/>
    </row>
    <row r="15" spans="1:14" x14ac:dyDescent="0.3">
      <c r="A15" s="395" t="str">
        <v/>
      </c>
      <c r="B15" s="16" t="str">
        <v/>
      </c>
      <c r="C15" s="16" t="str">
        <v/>
      </c>
      <c r="D15" s="316"/>
      <c r="E15" s="304"/>
      <c r="F15" s="316"/>
      <c r="G15" s="304"/>
      <c r="H15" s="316"/>
      <c r="I15" s="22"/>
      <c r="J15" s="22"/>
      <c r="K15" s="22"/>
      <c r="L15" s="22"/>
      <c r="M15" s="22"/>
      <c r="N15" s="22"/>
    </row>
    <row r="16" spans="1:14" x14ac:dyDescent="0.3">
      <c r="A16" s="395" t="str">
        <v/>
      </c>
      <c r="B16" s="16" t="str">
        <v/>
      </c>
      <c r="C16" s="16" t="str">
        <v/>
      </c>
      <c r="D16" s="316"/>
      <c r="E16" s="304"/>
      <c r="F16" s="316"/>
      <c r="G16" s="304"/>
      <c r="H16" s="316"/>
      <c r="I16" s="3"/>
      <c r="J16" s="3"/>
      <c r="K16" s="3"/>
      <c r="L16" s="3"/>
      <c r="M16" s="3"/>
      <c r="N16" s="3"/>
    </row>
    <row r="17" spans="1:14" x14ac:dyDescent="0.3">
      <c r="A17" s="395" t="str">
        <v/>
      </c>
      <c r="B17" s="16" t="str">
        <v/>
      </c>
      <c r="C17" s="16" t="str">
        <v/>
      </c>
      <c r="D17" s="316"/>
      <c r="E17" s="304"/>
      <c r="F17" s="316"/>
      <c r="G17" s="304"/>
      <c r="H17" s="316"/>
      <c r="I17" s="3"/>
      <c r="J17" s="3"/>
      <c r="K17" s="3"/>
      <c r="L17" s="3"/>
      <c r="M17" s="3"/>
      <c r="N17" s="3"/>
    </row>
    <row r="18" spans="1:14" x14ac:dyDescent="0.3">
      <c r="A18" s="395" t="str">
        <v/>
      </c>
      <c r="B18" s="16" t="str">
        <v/>
      </c>
      <c r="C18" s="16" t="str">
        <v/>
      </c>
      <c r="D18" s="316"/>
      <c r="E18" s="304"/>
      <c r="F18" s="316"/>
      <c r="G18" s="304"/>
      <c r="H18" s="316"/>
      <c r="I18" s="3"/>
      <c r="J18" s="3"/>
      <c r="K18" s="3"/>
      <c r="L18" s="3"/>
      <c r="M18" s="3"/>
      <c r="N18" s="3"/>
    </row>
    <row r="19" spans="1:14" x14ac:dyDescent="0.3">
      <c r="A19" s="395" t="str">
        <v/>
      </c>
      <c r="B19" s="16" t="str">
        <v/>
      </c>
      <c r="C19" s="16" t="str">
        <v/>
      </c>
      <c r="D19" s="316"/>
      <c r="E19" s="304"/>
      <c r="F19" s="316"/>
      <c r="G19" s="304"/>
      <c r="H19" s="316"/>
      <c r="I19" s="3"/>
      <c r="J19" s="3"/>
      <c r="K19" s="3"/>
      <c r="L19" s="3"/>
      <c r="M19" s="3"/>
      <c r="N19" s="3"/>
    </row>
    <row r="20" spans="1:14" x14ac:dyDescent="0.3">
      <c r="A20" s="395" t="str">
        <v/>
      </c>
      <c r="B20" s="16" t="str">
        <v/>
      </c>
      <c r="C20" s="16" t="str">
        <v/>
      </c>
      <c r="D20" s="316"/>
      <c r="E20" s="304"/>
      <c r="F20" s="316"/>
      <c r="G20" s="304"/>
      <c r="H20" s="316"/>
      <c r="I20" s="3"/>
      <c r="J20" s="3"/>
      <c r="K20" s="3"/>
      <c r="L20" s="3"/>
      <c r="M20" s="3"/>
      <c r="N20" s="3"/>
    </row>
    <row r="21" spans="1:14" x14ac:dyDescent="0.3">
      <c r="A21" s="395" t="str">
        <v/>
      </c>
      <c r="B21" s="16" t="str">
        <v/>
      </c>
      <c r="C21" s="16" t="str">
        <v/>
      </c>
      <c r="D21" s="316"/>
      <c r="E21" s="304"/>
      <c r="F21" s="316"/>
      <c r="G21" s="304"/>
      <c r="H21" s="316"/>
      <c r="I21" s="3"/>
      <c r="J21" s="3"/>
      <c r="K21" s="3"/>
      <c r="L21" s="3"/>
      <c r="M21" s="3"/>
      <c r="N21" s="3"/>
    </row>
    <row r="22" spans="1:14" x14ac:dyDescent="0.3">
      <c r="A22" s="395" t="str">
        <v/>
      </c>
      <c r="B22" s="16" t="str">
        <v/>
      </c>
      <c r="C22" s="16" t="str">
        <v/>
      </c>
      <c r="D22" s="316"/>
      <c r="E22" s="304"/>
      <c r="F22" s="316"/>
      <c r="G22" s="304"/>
      <c r="H22" s="316"/>
      <c r="I22" s="22"/>
      <c r="J22" s="22"/>
      <c r="K22" s="22"/>
      <c r="L22" s="22"/>
      <c r="M22" s="22"/>
      <c r="N22" s="22"/>
    </row>
    <row r="23" spans="1:14" x14ac:dyDescent="0.3">
      <c r="A23" s="395" t="str">
        <v/>
      </c>
      <c r="B23" s="16" t="str">
        <v/>
      </c>
      <c r="C23" s="16" t="str">
        <v/>
      </c>
      <c r="D23" s="316"/>
      <c r="E23" s="304"/>
      <c r="F23" s="316"/>
      <c r="G23" s="304"/>
      <c r="H23" s="316"/>
      <c r="I23" s="3"/>
      <c r="J23" s="3"/>
      <c r="K23" s="3"/>
      <c r="L23" s="3"/>
    </row>
    <row r="24" spans="1:14" x14ac:dyDescent="0.3">
      <c r="A24" s="395" t="str">
        <v/>
      </c>
      <c r="B24" s="16" t="str">
        <v/>
      </c>
      <c r="C24" s="16" t="str">
        <v/>
      </c>
      <c r="D24" s="316"/>
      <c r="E24" s="304"/>
      <c r="F24" s="316"/>
      <c r="G24" s="304"/>
      <c r="H24" s="316"/>
      <c r="I24" s="3"/>
      <c r="J24" s="3"/>
      <c r="K24" s="3"/>
      <c r="L24" s="3"/>
    </row>
    <row r="25" spans="1:14" x14ac:dyDescent="0.3">
      <c r="A25" s="395" t="str">
        <v/>
      </c>
      <c r="B25" s="16" t="str">
        <v/>
      </c>
      <c r="C25" s="16" t="str">
        <v/>
      </c>
      <c r="D25" s="316"/>
      <c r="E25" s="304"/>
      <c r="F25" s="316"/>
      <c r="G25" s="304"/>
      <c r="H25" s="316"/>
      <c r="I25" s="3"/>
      <c r="J25" s="3"/>
      <c r="K25" s="3"/>
      <c r="L25" s="3"/>
    </row>
    <row r="26" spans="1:14" x14ac:dyDescent="0.3">
      <c r="A26" s="395" t="str">
        <v/>
      </c>
      <c r="B26" s="16" t="str">
        <v/>
      </c>
      <c r="C26" s="16" t="str">
        <v/>
      </c>
      <c r="D26" s="316"/>
      <c r="E26" s="304"/>
      <c r="F26" s="316"/>
      <c r="G26" s="304"/>
      <c r="H26" s="316"/>
      <c r="I26" s="3"/>
      <c r="J26" s="3"/>
      <c r="K26" s="3"/>
      <c r="L26" s="3"/>
      <c r="M26" s="3"/>
      <c r="N26" s="3"/>
    </row>
    <row r="27" spans="1:14" x14ac:dyDescent="0.3">
      <c r="A27" s="395" t="str">
        <v/>
      </c>
      <c r="B27" s="16" t="str">
        <v/>
      </c>
      <c r="C27" s="16" t="str">
        <v/>
      </c>
      <c r="D27" s="316"/>
      <c r="E27" s="304"/>
      <c r="F27" s="316"/>
      <c r="G27" s="304"/>
      <c r="H27" s="316"/>
      <c r="I27" s="3"/>
      <c r="J27" s="3"/>
      <c r="K27" s="3"/>
      <c r="L27" s="3"/>
      <c r="M27" s="3"/>
      <c r="N27" s="3"/>
    </row>
    <row r="28" spans="1:14" x14ac:dyDescent="0.3">
      <c r="A28" s="395" t="str">
        <v/>
      </c>
      <c r="B28" s="16" t="str">
        <v/>
      </c>
      <c r="C28" s="16" t="str">
        <v/>
      </c>
      <c r="D28" s="316"/>
      <c r="E28" s="304"/>
      <c r="F28" s="316"/>
      <c r="G28" s="304"/>
      <c r="H28" s="316"/>
      <c r="I28" s="3"/>
      <c r="J28" s="3"/>
      <c r="K28" s="3"/>
      <c r="L28" s="3"/>
      <c r="M28" s="3"/>
      <c r="N28" s="3"/>
    </row>
    <row r="29" spans="1:14" x14ac:dyDescent="0.3">
      <c r="A29" s="395" t="str">
        <v/>
      </c>
      <c r="B29" s="16" t="str">
        <v/>
      </c>
      <c r="C29" s="16" t="str">
        <v/>
      </c>
      <c r="D29" s="316"/>
      <c r="E29" s="304"/>
      <c r="F29" s="316"/>
      <c r="G29" s="304"/>
      <c r="H29" s="316"/>
      <c r="I29" s="3"/>
      <c r="J29" s="3"/>
      <c r="K29" s="3"/>
      <c r="L29" s="3"/>
      <c r="M29" s="3"/>
      <c r="N29" s="3"/>
    </row>
    <row r="30" spans="1:14" x14ac:dyDescent="0.3">
      <c r="A30" s="395" t="str">
        <v/>
      </c>
      <c r="B30" s="16" t="str">
        <v/>
      </c>
      <c r="C30" s="16" t="str">
        <v/>
      </c>
      <c r="D30" s="316"/>
      <c r="E30" s="304"/>
      <c r="F30" s="316"/>
      <c r="G30" s="304"/>
      <c r="H30" s="316"/>
      <c r="I30" s="3"/>
      <c r="J30" s="3"/>
      <c r="K30" s="3"/>
      <c r="L30" s="3"/>
      <c r="M30" s="3"/>
      <c r="N30" s="3"/>
    </row>
    <row r="31" spans="1:14" x14ac:dyDescent="0.3">
      <c r="A31" s="395" t="str">
        <v/>
      </c>
      <c r="B31" s="16" t="str">
        <v/>
      </c>
      <c r="C31" s="16" t="str">
        <v/>
      </c>
      <c r="D31" s="316"/>
      <c r="E31" s="304"/>
      <c r="F31" s="316"/>
      <c r="G31" s="304"/>
      <c r="H31" s="316"/>
      <c r="I31" s="3"/>
      <c r="J31" s="3"/>
      <c r="K31" s="3"/>
      <c r="L31" s="3"/>
      <c r="M31" s="3"/>
      <c r="N31" s="3"/>
    </row>
    <row r="32" spans="1:14" x14ac:dyDescent="0.3">
      <c r="A32" s="395" t="str">
        <v/>
      </c>
      <c r="B32" s="16" t="str">
        <v/>
      </c>
      <c r="C32" s="16" t="str">
        <v/>
      </c>
      <c r="D32" s="316"/>
      <c r="E32" s="304"/>
      <c r="F32" s="316"/>
      <c r="G32" s="304"/>
      <c r="H32" s="316"/>
      <c r="I32" s="80"/>
      <c r="J32" s="80"/>
      <c r="K32" s="80"/>
      <c r="L32" s="80"/>
      <c r="M32" s="80"/>
      <c r="N32" s="80"/>
    </row>
    <row r="33" spans="1:12" x14ac:dyDescent="0.3">
      <c r="A33" s="395" t="str">
        <v/>
      </c>
      <c r="B33" s="16" t="str">
        <v/>
      </c>
      <c r="C33" s="16" t="str">
        <v/>
      </c>
      <c r="D33" s="316"/>
      <c r="E33" s="304"/>
      <c r="F33" s="316"/>
      <c r="G33" s="304"/>
      <c r="H33" s="316"/>
      <c r="I33" s="3"/>
      <c r="J33" s="3"/>
      <c r="K33" s="3"/>
      <c r="L33" s="3"/>
    </row>
    <row r="34" spans="1:12" x14ac:dyDescent="0.3">
      <c r="A34" s="395" t="str">
        <v/>
      </c>
      <c r="B34" s="16" t="str">
        <v/>
      </c>
      <c r="C34" s="16" t="str">
        <v/>
      </c>
      <c r="D34" s="316"/>
      <c r="E34" s="304"/>
      <c r="F34" s="316"/>
      <c r="G34" s="304"/>
      <c r="H34" s="316"/>
      <c r="I34" s="3"/>
      <c r="J34" s="3"/>
      <c r="K34" s="3"/>
      <c r="L34" s="3"/>
    </row>
    <row r="35" spans="1:12" x14ac:dyDescent="0.3">
      <c r="A35" s="395" t="str">
        <v/>
      </c>
      <c r="B35" s="16" t="str">
        <v/>
      </c>
      <c r="C35" s="16" t="str">
        <v/>
      </c>
      <c r="D35" s="316"/>
      <c r="E35" s="304"/>
      <c r="F35" s="316"/>
      <c r="G35" s="304"/>
      <c r="H35" s="316"/>
      <c r="I35" s="3"/>
      <c r="J35" s="3"/>
      <c r="K35" s="3"/>
      <c r="L35" s="3"/>
    </row>
  </sheetData>
  <sheetProtection password="CAB2" sheet="1" objects="1" scenarios="1" formatColumns="0" formatRows="0" selectLockedCells="1"/>
  <phoneticPr fontId="7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56" fitToHeight="1000" orientation="landscape" r:id="rId1"/>
  <headerFooter>
    <oddFooter>&amp;L&amp;"Times New Roman,обычный"&amp;12&amp;A&amp;R&amp;"Times New Roman,обычный"&amp;12&amp;P из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2:W31"/>
  <sheetViews>
    <sheetView showGridLines="0" view="pageBreakPreview" zoomScale="60" zoomScaleNormal="50" workbookViewId="0">
      <pane xSplit="1" ySplit="6" topLeftCell="B7" activePane="bottomRight" state="frozen"/>
      <selection activeCell="E53" sqref="E53"/>
      <selection pane="topRight" activeCell="E53" sqref="E53"/>
      <selection pane="bottomLeft" activeCell="E53" sqref="E53"/>
      <selection pane="bottomRight" activeCell="D30" sqref="D30"/>
    </sheetView>
  </sheetViews>
  <sheetFormatPr defaultRowHeight="18.75" x14ac:dyDescent="0.3"/>
  <cols>
    <col min="1" max="1" width="7.28515625" style="68" customWidth="1"/>
    <col min="2" max="2" width="36.42578125" style="2" customWidth="1"/>
    <col min="3" max="3" width="33" style="2" customWidth="1"/>
    <col min="4" max="4" width="38.28515625" style="2" customWidth="1"/>
    <col min="5" max="5" width="37.42578125" style="2" customWidth="1"/>
    <col min="6" max="6" width="25.42578125" style="2" customWidth="1"/>
    <col min="7" max="7" width="22.28515625" style="2" customWidth="1"/>
    <col min="8" max="8" width="19" style="2" customWidth="1"/>
    <col min="9" max="9" width="24.7109375" style="2" customWidth="1"/>
    <col min="10" max="10" width="22.5703125" style="2" customWidth="1"/>
    <col min="11" max="11" width="20.42578125" style="2" customWidth="1"/>
    <col min="12" max="12" width="21.140625" style="2" customWidth="1"/>
    <col min="13" max="13" width="22" style="2" customWidth="1"/>
    <col min="14" max="14" width="38.140625" style="2" bestFit="1" customWidth="1"/>
    <col min="15" max="15" width="27.85546875" style="2" bestFit="1" customWidth="1"/>
    <col min="16" max="16" width="22.7109375" style="2" bestFit="1" customWidth="1"/>
    <col min="17" max="18" width="21.28515625" style="2" bestFit="1" customWidth="1"/>
    <col min="19" max="19" width="23" style="2" bestFit="1" customWidth="1"/>
    <col min="20" max="22" width="12.7109375" style="2" customWidth="1"/>
    <col min="23" max="23" width="9.140625" style="37"/>
    <col min="24" max="16384" width="9.140625" style="2"/>
  </cols>
  <sheetData>
    <row r="2" spans="1:14" x14ac:dyDescent="0.3">
      <c r="A2" s="250" t="s">
        <v>459</v>
      </c>
      <c r="B2" s="250"/>
      <c r="C2" s="250"/>
      <c r="D2" s="250"/>
      <c r="E2" s="250"/>
      <c r="F2" s="250"/>
      <c r="G2" s="250"/>
      <c r="H2" s="50"/>
      <c r="I2" s="50"/>
      <c r="J2" s="50"/>
      <c r="K2" s="50"/>
      <c r="L2" s="50"/>
      <c r="M2" s="50"/>
      <c r="N2" s="50"/>
    </row>
    <row r="3" spans="1:14" x14ac:dyDescent="0.3">
      <c r="A3" s="250"/>
      <c r="B3" s="250"/>
      <c r="C3" s="250"/>
      <c r="D3" s="250"/>
      <c r="E3" s="250"/>
      <c r="F3" s="250"/>
      <c r="G3" s="250"/>
      <c r="H3" s="50"/>
      <c r="I3" s="50"/>
      <c r="J3" s="50"/>
      <c r="K3" s="50"/>
      <c r="L3" s="50"/>
      <c r="M3" s="50"/>
      <c r="N3" s="50"/>
    </row>
    <row r="4" spans="1:14" ht="19.5" thickBot="1" x14ac:dyDescent="0.35">
      <c r="A4" s="250"/>
      <c r="B4" s="250"/>
      <c r="C4" s="250"/>
      <c r="D4" s="250"/>
      <c r="E4" s="250"/>
      <c r="F4" s="250"/>
      <c r="G4" s="250"/>
      <c r="H4" s="52"/>
      <c r="I4" s="52"/>
      <c r="J4" s="52"/>
      <c r="K4" s="52"/>
      <c r="L4" s="52"/>
      <c r="M4" s="52"/>
      <c r="N4" s="52"/>
    </row>
    <row r="5" spans="1:14" ht="131.25" x14ac:dyDescent="0.3">
      <c r="A5" s="396" t="s">
        <v>8</v>
      </c>
      <c r="B5" s="184" t="s">
        <v>7</v>
      </c>
      <c r="C5" s="184" t="s">
        <v>162</v>
      </c>
      <c r="D5" s="184" t="s">
        <v>163</v>
      </c>
      <c r="E5" s="184" t="s">
        <v>63</v>
      </c>
      <c r="F5" s="184" t="s">
        <v>164</v>
      </c>
      <c r="G5" s="185" t="s">
        <v>165</v>
      </c>
      <c r="H5" s="3"/>
      <c r="I5" s="3"/>
      <c r="J5" s="3"/>
      <c r="K5" s="3"/>
      <c r="L5" s="3"/>
      <c r="M5" s="3"/>
      <c r="N5" s="3"/>
    </row>
    <row r="6" spans="1:14" ht="19.5" thickBot="1" x14ac:dyDescent="0.35">
      <c r="A6" s="397" t="s">
        <v>140</v>
      </c>
      <c r="B6" s="182" t="s">
        <v>143</v>
      </c>
      <c r="C6" s="205" t="s">
        <v>142</v>
      </c>
      <c r="D6" s="205" t="s">
        <v>141</v>
      </c>
      <c r="E6" s="182" t="s">
        <v>153</v>
      </c>
      <c r="F6" s="205" t="s">
        <v>154</v>
      </c>
      <c r="G6" s="206" t="s">
        <v>155</v>
      </c>
      <c r="H6" s="3"/>
      <c r="I6" s="3"/>
      <c r="J6" s="3"/>
      <c r="K6" s="3"/>
      <c r="L6" s="3"/>
      <c r="M6" s="3"/>
      <c r="N6" s="3"/>
    </row>
    <row r="7" spans="1:14" x14ac:dyDescent="0.3">
      <c r="A7" s="398">
        <v>1</v>
      </c>
      <c r="B7" s="315"/>
      <c r="C7" s="315"/>
      <c r="D7" s="315"/>
      <c r="E7" s="301"/>
      <c r="F7" s="301"/>
      <c r="G7" s="400"/>
      <c r="H7" s="3"/>
      <c r="I7" s="3"/>
      <c r="J7" s="3"/>
      <c r="K7" s="3"/>
      <c r="L7" s="3"/>
      <c r="M7" s="3"/>
      <c r="N7" s="3"/>
    </row>
    <row r="8" spans="1:14" x14ac:dyDescent="0.3">
      <c r="A8" s="399">
        <v>2</v>
      </c>
      <c r="B8" s="316"/>
      <c r="C8" s="316"/>
      <c r="D8" s="316"/>
      <c r="E8" s="304"/>
      <c r="F8" s="304"/>
      <c r="G8" s="401"/>
      <c r="H8" s="3"/>
      <c r="I8" s="3"/>
      <c r="J8" s="3"/>
      <c r="K8" s="3"/>
      <c r="L8" s="3"/>
      <c r="M8" s="3"/>
      <c r="N8" s="3"/>
    </row>
    <row r="9" spans="1:14" x14ac:dyDescent="0.3">
      <c r="A9" s="399">
        <v>3</v>
      </c>
      <c r="B9" s="316"/>
      <c r="C9" s="316"/>
      <c r="D9" s="316"/>
      <c r="E9" s="304"/>
      <c r="F9" s="304"/>
      <c r="G9" s="401"/>
      <c r="H9" s="3"/>
      <c r="I9" s="3"/>
      <c r="J9" s="3"/>
      <c r="K9" s="3"/>
      <c r="L9" s="3"/>
      <c r="M9" s="3"/>
      <c r="N9" s="3"/>
    </row>
    <row r="10" spans="1:14" x14ac:dyDescent="0.3">
      <c r="A10" s="399">
        <v>4</v>
      </c>
      <c r="B10" s="316"/>
      <c r="C10" s="316"/>
      <c r="D10" s="316"/>
      <c r="E10" s="304"/>
      <c r="F10" s="304"/>
      <c r="G10" s="401"/>
      <c r="H10" s="3"/>
      <c r="I10" s="3"/>
      <c r="J10" s="3"/>
      <c r="K10" s="3"/>
      <c r="L10" s="3"/>
      <c r="M10" s="3"/>
      <c r="N10" s="3"/>
    </row>
    <row r="11" spans="1:14" x14ac:dyDescent="0.3">
      <c r="A11" s="399">
        <v>5</v>
      </c>
      <c r="B11" s="316"/>
      <c r="C11" s="316"/>
      <c r="D11" s="316"/>
      <c r="E11" s="304"/>
      <c r="F11" s="304"/>
      <c r="G11" s="401"/>
      <c r="H11" s="22"/>
      <c r="I11" s="22"/>
      <c r="J11" s="22"/>
      <c r="K11" s="22"/>
      <c r="L11" s="22"/>
      <c r="M11" s="22"/>
      <c r="N11" s="22"/>
    </row>
    <row r="12" spans="1:14" x14ac:dyDescent="0.3">
      <c r="A12" s="399">
        <v>6</v>
      </c>
      <c r="B12" s="316"/>
      <c r="C12" s="316"/>
      <c r="D12" s="316"/>
      <c r="E12" s="304"/>
      <c r="F12" s="304"/>
      <c r="G12" s="401"/>
      <c r="H12" s="3"/>
      <c r="I12" s="3"/>
      <c r="J12" s="3"/>
      <c r="K12" s="3"/>
      <c r="L12" s="3"/>
    </row>
    <row r="13" spans="1:14" x14ac:dyDescent="0.3">
      <c r="A13" s="399">
        <v>7</v>
      </c>
      <c r="B13" s="316"/>
      <c r="C13" s="316"/>
      <c r="D13" s="316"/>
      <c r="E13" s="304"/>
      <c r="F13" s="304"/>
      <c r="G13" s="401"/>
      <c r="H13" s="3"/>
      <c r="I13" s="3"/>
      <c r="J13" s="3"/>
      <c r="K13" s="3"/>
      <c r="L13" s="3"/>
    </row>
    <row r="14" spans="1:14" x14ac:dyDescent="0.3">
      <c r="A14" s="399">
        <v>8</v>
      </c>
      <c r="B14" s="316"/>
      <c r="C14" s="316"/>
      <c r="D14" s="316"/>
      <c r="E14" s="304"/>
      <c r="F14" s="304"/>
      <c r="G14" s="401"/>
      <c r="H14" s="3"/>
      <c r="I14" s="3"/>
      <c r="J14" s="3"/>
      <c r="K14" s="3"/>
      <c r="L14" s="3"/>
    </row>
    <row r="15" spans="1:14" x14ac:dyDescent="0.3">
      <c r="A15" s="399">
        <v>9</v>
      </c>
      <c r="B15" s="316"/>
      <c r="C15" s="316"/>
      <c r="D15" s="316"/>
      <c r="E15" s="304"/>
      <c r="F15" s="304"/>
      <c r="G15" s="401"/>
      <c r="H15" s="22"/>
      <c r="I15" s="22"/>
      <c r="J15" s="22"/>
      <c r="K15" s="22"/>
      <c r="L15" s="22"/>
      <c r="M15" s="22"/>
      <c r="N15" s="22"/>
    </row>
    <row r="16" spans="1:14" x14ac:dyDescent="0.3">
      <c r="A16" s="399">
        <v>10</v>
      </c>
      <c r="B16" s="316"/>
      <c r="C16" s="316"/>
      <c r="D16" s="316"/>
      <c r="E16" s="304"/>
      <c r="F16" s="304"/>
      <c r="G16" s="401"/>
      <c r="H16" s="3"/>
      <c r="I16" s="3"/>
      <c r="J16" s="3"/>
      <c r="K16" s="3"/>
      <c r="L16" s="3"/>
    </row>
    <row r="17" spans="1:14" x14ac:dyDescent="0.3">
      <c r="A17" s="399">
        <v>11</v>
      </c>
      <c r="B17" s="316"/>
      <c r="C17" s="316"/>
      <c r="D17" s="316"/>
      <c r="E17" s="304"/>
      <c r="F17" s="304"/>
      <c r="G17" s="401"/>
      <c r="H17" s="3"/>
      <c r="I17" s="3"/>
      <c r="J17" s="3"/>
      <c r="K17" s="3"/>
      <c r="L17" s="3"/>
      <c r="M17" s="3"/>
      <c r="N17" s="3"/>
    </row>
    <row r="18" spans="1:14" x14ac:dyDescent="0.3">
      <c r="A18" s="399">
        <v>12</v>
      </c>
      <c r="B18" s="316"/>
      <c r="C18" s="316"/>
      <c r="D18" s="316"/>
      <c r="E18" s="304"/>
      <c r="F18" s="304"/>
      <c r="G18" s="401"/>
      <c r="H18" s="3"/>
      <c r="I18" s="3"/>
      <c r="J18" s="3"/>
      <c r="K18" s="3"/>
      <c r="L18" s="3"/>
      <c r="M18" s="3"/>
      <c r="N18" s="3"/>
    </row>
    <row r="19" spans="1:14" x14ac:dyDescent="0.3">
      <c r="A19" s="399">
        <v>13</v>
      </c>
      <c r="B19" s="316"/>
      <c r="C19" s="316"/>
      <c r="D19" s="316"/>
      <c r="E19" s="304"/>
      <c r="F19" s="304"/>
      <c r="G19" s="401"/>
      <c r="H19" s="3"/>
      <c r="I19" s="3"/>
      <c r="J19" s="3"/>
      <c r="K19" s="3"/>
      <c r="L19" s="3"/>
      <c r="M19" s="3"/>
      <c r="N19" s="3"/>
    </row>
    <row r="20" spans="1:14" x14ac:dyDescent="0.3">
      <c r="A20" s="399">
        <v>14</v>
      </c>
      <c r="B20" s="316"/>
      <c r="C20" s="316"/>
      <c r="D20" s="316"/>
      <c r="E20" s="304"/>
      <c r="F20" s="304"/>
      <c r="G20" s="401"/>
      <c r="H20" s="3"/>
      <c r="I20" s="3"/>
      <c r="J20" s="3"/>
      <c r="K20" s="3"/>
      <c r="L20" s="3"/>
      <c r="M20" s="3"/>
      <c r="N20" s="3"/>
    </row>
    <row r="21" spans="1:14" x14ac:dyDescent="0.3">
      <c r="A21" s="399">
        <v>15</v>
      </c>
      <c r="B21" s="316"/>
      <c r="C21" s="316"/>
      <c r="D21" s="316"/>
      <c r="E21" s="304"/>
      <c r="F21" s="304"/>
      <c r="G21" s="401"/>
      <c r="H21" s="22"/>
      <c r="I21" s="22"/>
      <c r="J21" s="22"/>
      <c r="K21" s="22"/>
      <c r="L21" s="22"/>
      <c r="M21" s="22"/>
      <c r="N21" s="22"/>
    </row>
    <row r="22" spans="1:14" x14ac:dyDescent="0.3">
      <c r="A22" s="399">
        <v>16</v>
      </c>
      <c r="B22" s="316"/>
      <c r="C22" s="316"/>
      <c r="D22" s="316"/>
      <c r="E22" s="304"/>
      <c r="F22" s="304"/>
      <c r="G22" s="401"/>
      <c r="H22" s="3"/>
      <c r="I22" s="3"/>
      <c r="J22" s="3"/>
      <c r="K22" s="3"/>
      <c r="L22" s="3"/>
    </row>
    <row r="23" spans="1:14" x14ac:dyDescent="0.3">
      <c r="A23" s="399">
        <v>17</v>
      </c>
      <c r="B23" s="316"/>
      <c r="C23" s="316"/>
      <c r="D23" s="316"/>
      <c r="E23" s="304"/>
      <c r="F23" s="304"/>
      <c r="G23" s="401"/>
      <c r="H23" s="3"/>
      <c r="I23" s="3"/>
      <c r="J23" s="3"/>
      <c r="K23" s="3"/>
      <c r="L23" s="3"/>
    </row>
    <row r="24" spans="1:14" x14ac:dyDescent="0.3">
      <c r="A24" s="399">
        <v>18</v>
      </c>
      <c r="B24" s="316"/>
      <c r="C24" s="316"/>
      <c r="D24" s="316"/>
      <c r="E24" s="304"/>
      <c r="F24" s="304"/>
      <c r="G24" s="401"/>
      <c r="H24" s="3"/>
      <c r="I24" s="3"/>
      <c r="J24" s="3"/>
      <c r="K24" s="3"/>
      <c r="L24" s="3"/>
    </row>
    <row r="25" spans="1:14" x14ac:dyDescent="0.3">
      <c r="A25" s="399">
        <v>19</v>
      </c>
      <c r="B25" s="316"/>
      <c r="C25" s="316"/>
      <c r="D25" s="316"/>
      <c r="E25" s="304"/>
      <c r="F25" s="304"/>
      <c r="G25" s="401"/>
      <c r="H25" s="22"/>
      <c r="I25" s="22"/>
      <c r="J25" s="22"/>
      <c r="K25" s="22"/>
      <c r="L25" s="22"/>
      <c r="M25" s="22"/>
      <c r="N25" s="22"/>
    </row>
    <row r="26" spans="1:14" x14ac:dyDescent="0.3">
      <c r="A26" s="399">
        <v>20</v>
      </c>
      <c r="B26" s="316"/>
      <c r="C26" s="316"/>
      <c r="D26" s="316"/>
      <c r="E26" s="304"/>
      <c r="F26" s="304"/>
      <c r="G26" s="305"/>
      <c r="H26" s="3"/>
      <c r="I26" s="3"/>
      <c r="J26" s="3"/>
      <c r="K26" s="3"/>
      <c r="L26" s="3"/>
    </row>
    <row r="27" spans="1:14" x14ac:dyDescent="0.3">
      <c r="A27" s="319" t="s">
        <v>25</v>
      </c>
      <c r="B27" s="16"/>
      <c r="C27" s="16"/>
      <c r="D27" s="16"/>
      <c r="E27" s="35"/>
      <c r="F27" s="35"/>
      <c r="G27" s="154"/>
    </row>
    <row r="28" spans="1:14" x14ac:dyDescent="0.3">
      <c r="A28" s="393" t="s">
        <v>608</v>
      </c>
    </row>
    <row r="29" spans="1:14" x14ac:dyDescent="0.3">
      <c r="A29" s="393" t="s">
        <v>609</v>
      </c>
    </row>
    <row r="30" spans="1:14" x14ac:dyDescent="0.3">
      <c r="A30" s="393" t="s">
        <v>610</v>
      </c>
    </row>
    <row r="31" spans="1:14" x14ac:dyDescent="0.3">
      <c r="A31" s="393" t="s">
        <v>611</v>
      </c>
    </row>
  </sheetData>
  <sheetProtection password="CAB2" sheet="1" objects="1" scenarios="1" formatColumns="0" formatRows="0" insertRows="0"/>
  <mergeCells count="1">
    <mergeCell ref="A2:G4"/>
  </mergeCells>
  <dataValidations count="1">
    <dataValidation type="list" allowBlank="1" showInputMessage="1" showErrorMessage="1" sqref="B7:B27">
      <formula1>НасПункты_п2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9" scale="69" fitToHeight="1000" orientation="landscape" r:id="rId1"/>
  <headerFooter>
    <oddFooter>&amp;L&amp;"Times New Roman,обычный"&amp;12&amp;A&amp;R&amp;"Times New Roman,обычный"&amp;12&amp;P из &amp;N</oddFoot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2:W36"/>
  <sheetViews>
    <sheetView view="pageBreakPreview" zoomScale="55" zoomScaleNormal="60" zoomScaleSheetLayoutView="55" workbookViewId="0">
      <pane xSplit="1" ySplit="5" topLeftCell="B6" activePane="bottomRight" state="frozen"/>
      <selection activeCell="E53" sqref="E53"/>
      <selection pane="topRight" activeCell="E53" sqref="E53"/>
      <selection pane="bottomLeft" activeCell="E53" sqref="E53"/>
      <selection pane="bottomRight" activeCell="D6" sqref="D6"/>
    </sheetView>
  </sheetViews>
  <sheetFormatPr defaultRowHeight="18.75" x14ac:dyDescent="0.3"/>
  <cols>
    <col min="1" max="1" width="7.28515625" style="2" customWidth="1"/>
    <col min="2" max="2" width="36.42578125" style="2" customWidth="1"/>
    <col min="3" max="3" width="33" style="2" customWidth="1"/>
    <col min="4" max="4" width="20.7109375" style="2" customWidth="1"/>
    <col min="5" max="5" width="50.7109375" style="2" customWidth="1"/>
    <col min="6" max="6" width="18.28515625" style="2" customWidth="1"/>
    <col min="7" max="8" width="19" style="2" customWidth="1"/>
    <col min="9" max="9" width="24.7109375" style="2" customWidth="1"/>
    <col min="10" max="10" width="22.5703125" style="2" customWidth="1"/>
    <col min="11" max="11" width="20.42578125" style="2" customWidth="1"/>
    <col min="12" max="12" width="21.140625" style="2" customWidth="1"/>
    <col min="13" max="13" width="22" style="2" customWidth="1"/>
    <col min="14" max="14" width="38.140625" style="2" bestFit="1" customWidth="1"/>
    <col min="15" max="15" width="27.85546875" style="2" bestFit="1" customWidth="1"/>
    <col min="16" max="16" width="22.7109375" style="2" bestFit="1" customWidth="1"/>
    <col min="17" max="18" width="21.28515625" style="2" bestFit="1" customWidth="1"/>
    <col min="19" max="19" width="23" style="2" bestFit="1" customWidth="1"/>
    <col min="20" max="22" width="12.7109375" style="2" customWidth="1"/>
    <col min="23" max="23" width="9.140625" style="37"/>
    <col min="24" max="16384" width="9.140625" style="2"/>
  </cols>
  <sheetData>
    <row r="2" spans="1:14" x14ac:dyDescent="0.3">
      <c r="A2" s="36" t="s">
        <v>379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9.5" thickBot="1" x14ac:dyDescent="0.3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1:14" ht="171" customHeight="1" x14ac:dyDescent="0.3">
      <c r="A4" s="201" t="s">
        <v>8</v>
      </c>
      <c r="B4" s="184" t="s">
        <v>48</v>
      </c>
      <c r="C4" s="184" t="s">
        <v>7</v>
      </c>
      <c r="D4" s="184" t="s">
        <v>191</v>
      </c>
      <c r="E4" s="184" t="s">
        <v>166</v>
      </c>
      <c r="F4" s="184" t="s">
        <v>167</v>
      </c>
      <c r="G4" s="185" t="s">
        <v>168</v>
      </c>
      <c r="H4" s="3"/>
      <c r="I4" s="3"/>
      <c r="J4" s="3"/>
      <c r="K4" s="3"/>
      <c r="L4" s="3"/>
      <c r="M4" s="3"/>
      <c r="N4" s="3"/>
    </row>
    <row r="5" spans="1:14" ht="19.5" thickBot="1" x14ac:dyDescent="0.35">
      <c r="A5" s="204" t="s">
        <v>140</v>
      </c>
      <c r="B5" s="182">
        <v>2</v>
      </c>
      <c r="C5" s="182">
        <v>3</v>
      </c>
      <c r="D5" s="182">
        <v>4</v>
      </c>
      <c r="E5" s="182">
        <v>5</v>
      </c>
      <c r="F5" s="182">
        <v>6</v>
      </c>
      <c r="G5" s="183">
        <v>7</v>
      </c>
      <c r="H5" s="3"/>
      <c r="I5" s="3"/>
      <c r="J5" s="3"/>
      <c r="K5" s="3"/>
      <c r="L5" s="3"/>
      <c r="M5" s="3"/>
      <c r="N5" s="3"/>
    </row>
    <row r="6" spans="1:14" x14ac:dyDescent="0.3">
      <c r="A6" s="394" t="str">
        <f t="array" ref="A6:A35">НомерацияМероприятий_п2</f>
        <v/>
      </c>
      <c r="B6" s="318" t="str">
        <f t="array" ref="B6:B35">Мероприятия_п2</f>
        <v/>
      </c>
      <c r="C6" s="318" t="str">
        <f t="array" ref="C6:C35">НасПунктыМероприятий_п2</f>
        <v/>
      </c>
      <c r="D6" s="301"/>
      <c r="E6" s="315"/>
      <c r="F6" s="301"/>
      <c r="G6" s="301"/>
      <c r="H6" s="3"/>
      <c r="I6" s="3"/>
      <c r="J6" s="3"/>
      <c r="K6" s="3"/>
      <c r="L6" s="3"/>
      <c r="M6" s="3"/>
      <c r="N6" s="3"/>
    </row>
    <row r="7" spans="1:14" x14ac:dyDescent="0.3">
      <c r="A7" s="402" t="str">
        <v/>
      </c>
      <c r="B7" s="16" t="str">
        <v/>
      </c>
      <c r="C7" s="16" t="str">
        <v/>
      </c>
      <c r="D7" s="304"/>
      <c r="E7" s="316"/>
      <c r="F7" s="304"/>
      <c r="G7" s="304"/>
      <c r="H7" s="22"/>
      <c r="I7" s="22"/>
      <c r="J7" s="22"/>
      <c r="K7" s="22"/>
      <c r="L7" s="22"/>
      <c r="M7" s="22"/>
      <c r="N7" s="22"/>
    </row>
    <row r="8" spans="1:14" x14ac:dyDescent="0.3">
      <c r="A8" s="395" t="str">
        <v/>
      </c>
      <c r="B8" s="16" t="str">
        <v/>
      </c>
      <c r="C8" s="16" t="str">
        <v/>
      </c>
      <c r="D8" s="304"/>
      <c r="E8" s="316"/>
      <c r="F8" s="304"/>
      <c r="G8" s="304"/>
      <c r="H8" s="3"/>
      <c r="I8" s="3"/>
      <c r="J8" s="3"/>
      <c r="K8" s="3"/>
      <c r="L8" s="3"/>
    </row>
    <row r="9" spans="1:14" x14ac:dyDescent="0.3">
      <c r="A9" s="395" t="str">
        <v/>
      </c>
      <c r="B9" s="16" t="str">
        <v/>
      </c>
      <c r="C9" s="16" t="str">
        <v/>
      </c>
      <c r="D9" s="304"/>
      <c r="E9" s="316"/>
      <c r="F9" s="304"/>
      <c r="G9" s="304"/>
      <c r="H9" s="3"/>
      <c r="I9" s="3"/>
      <c r="J9" s="3"/>
      <c r="K9" s="3"/>
      <c r="L9" s="3"/>
    </row>
    <row r="10" spans="1:14" x14ac:dyDescent="0.3">
      <c r="A10" s="395" t="str">
        <v/>
      </c>
      <c r="B10" s="16" t="str">
        <v/>
      </c>
      <c r="C10" s="16" t="str">
        <v/>
      </c>
      <c r="D10" s="304"/>
      <c r="E10" s="316"/>
      <c r="F10" s="304"/>
      <c r="G10" s="304"/>
      <c r="H10" s="3"/>
      <c r="I10" s="3"/>
      <c r="J10" s="3"/>
      <c r="K10" s="3"/>
      <c r="L10" s="3"/>
    </row>
    <row r="11" spans="1:14" x14ac:dyDescent="0.3">
      <c r="A11" s="402" t="str">
        <v/>
      </c>
      <c r="B11" s="16" t="str">
        <v/>
      </c>
      <c r="C11" s="16" t="str">
        <v/>
      </c>
      <c r="D11" s="304"/>
      <c r="E11" s="316"/>
      <c r="F11" s="304"/>
      <c r="G11" s="304"/>
      <c r="H11" s="22"/>
      <c r="I11" s="22"/>
      <c r="J11" s="22"/>
      <c r="K11" s="22"/>
      <c r="L11" s="22"/>
      <c r="M11" s="22"/>
      <c r="N11" s="22"/>
    </row>
    <row r="12" spans="1:14" x14ac:dyDescent="0.3">
      <c r="A12" s="395" t="str">
        <v/>
      </c>
      <c r="B12" s="16" t="str">
        <v/>
      </c>
      <c r="C12" s="16" t="str">
        <v/>
      </c>
      <c r="D12" s="304"/>
      <c r="E12" s="316"/>
      <c r="F12" s="304"/>
      <c r="G12" s="304"/>
      <c r="H12" s="3"/>
      <c r="I12" s="3"/>
      <c r="J12" s="3"/>
      <c r="K12" s="3"/>
      <c r="L12" s="3"/>
      <c r="M12" s="3"/>
      <c r="N12" s="3"/>
    </row>
    <row r="13" spans="1:14" x14ac:dyDescent="0.3">
      <c r="A13" s="395" t="str">
        <v/>
      </c>
      <c r="B13" s="16" t="str">
        <v/>
      </c>
      <c r="C13" s="16" t="str">
        <v/>
      </c>
      <c r="D13" s="304"/>
      <c r="E13" s="316"/>
      <c r="F13" s="304"/>
      <c r="G13" s="304"/>
      <c r="H13" s="3"/>
      <c r="I13" s="3"/>
      <c r="J13" s="3"/>
      <c r="K13" s="3"/>
      <c r="L13" s="3"/>
      <c r="M13" s="3"/>
      <c r="N13" s="3"/>
    </row>
    <row r="14" spans="1:14" x14ac:dyDescent="0.3">
      <c r="A14" s="395" t="str">
        <v/>
      </c>
      <c r="B14" s="16" t="str">
        <v/>
      </c>
      <c r="C14" s="16" t="str">
        <v/>
      </c>
      <c r="D14" s="304"/>
      <c r="E14" s="316"/>
      <c r="F14" s="304"/>
      <c r="G14" s="304"/>
      <c r="H14" s="3"/>
      <c r="I14" s="3"/>
      <c r="J14" s="3"/>
      <c r="K14" s="3"/>
      <c r="L14" s="3"/>
      <c r="M14" s="3"/>
      <c r="N14" s="3"/>
    </row>
    <row r="15" spans="1:14" x14ac:dyDescent="0.3">
      <c r="A15" s="395" t="str">
        <v/>
      </c>
      <c r="B15" s="16" t="str">
        <v/>
      </c>
      <c r="C15" s="16" t="str">
        <v/>
      </c>
      <c r="D15" s="304"/>
      <c r="E15" s="316"/>
      <c r="F15" s="304"/>
      <c r="G15" s="304"/>
      <c r="H15" s="3"/>
      <c r="I15" s="3"/>
      <c r="J15" s="3"/>
      <c r="K15" s="3"/>
      <c r="L15" s="3"/>
      <c r="M15" s="3"/>
      <c r="N15" s="3"/>
    </row>
    <row r="16" spans="1:14" x14ac:dyDescent="0.3">
      <c r="A16" s="395" t="str">
        <v/>
      </c>
      <c r="B16" s="16" t="str">
        <v/>
      </c>
      <c r="C16" s="16" t="str">
        <v/>
      </c>
      <c r="D16" s="304"/>
      <c r="E16" s="316"/>
      <c r="F16" s="304"/>
      <c r="G16" s="304"/>
      <c r="H16" s="3"/>
      <c r="I16" s="3"/>
      <c r="J16" s="3"/>
      <c r="K16" s="3"/>
      <c r="L16" s="3"/>
      <c r="M16" s="3"/>
      <c r="N16" s="3"/>
    </row>
    <row r="17" spans="1:14" x14ac:dyDescent="0.3">
      <c r="A17" s="402" t="str">
        <v/>
      </c>
      <c r="B17" s="16" t="str">
        <v/>
      </c>
      <c r="C17" s="16" t="str">
        <v/>
      </c>
      <c r="D17" s="304"/>
      <c r="E17" s="316"/>
      <c r="F17" s="304"/>
      <c r="G17" s="304"/>
      <c r="H17" s="22"/>
      <c r="I17" s="22"/>
      <c r="J17" s="22"/>
      <c r="K17" s="22"/>
      <c r="L17" s="22"/>
      <c r="M17" s="22"/>
      <c r="N17" s="22"/>
    </row>
    <row r="18" spans="1:14" x14ac:dyDescent="0.3">
      <c r="A18" s="395" t="str">
        <v/>
      </c>
      <c r="B18" s="16" t="str">
        <v/>
      </c>
      <c r="C18" s="16" t="str">
        <v/>
      </c>
      <c r="D18" s="304"/>
      <c r="E18" s="316"/>
      <c r="F18" s="304"/>
      <c r="G18" s="304"/>
      <c r="H18" s="3"/>
      <c r="I18" s="3"/>
      <c r="J18" s="3"/>
      <c r="K18" s="3"/>
      <c r="L18" s="3"/>
    </row>
    <row r="19" spans="1:14" x14ac:dyDescent="0.3">
      <c r="A19" s="395" t="str">
        <v/>
      </c>
      <c r="B19" s="16" t="str">
        <v/>
      </c>
      <c r="C19" s="16" t="str">
        <v/>
      </c>
      <c r="D19" s="304"/>
      <c r="E19" s="316"/>
      <c r="F19" s="304"/>
      <c r="G19" s="304"/>
      <c r="H19" s="3"/>
      <c r="I19" s="3"/>
      <c r="J19" s="3"/>
      <c r="K19" s="3"/>
      <c r="L19" s="3"/>
    </row>
    <row r="20" spans="1:14" x14ac:dyDescent="0.3">
      <c r="A20" s="395" t="str">
        <v/>
      </c>
      <c r="B20" s="16" t="str">
        <v/>
      </c>
      <c r="C20" s="16" t="str">
        <v/>
      </c>
      <c r="D20" s="304"/>
      <c r="E20" s="316"/>
      <c r="F20" s="304"/>
      <c r="G20" s="304"/>
      <c r="H20" s="3"/>
      <c r="I20" s="3"/>
      <c r="J20" s="3"/>
      <c r="K20" s="3"/>
      <c r="L20" s="3"/>
    </row>
    <row r="21" spans="1:14" x14ac:dyDescent="0.3">
      <c r="A21" s="402" t="str">
        <v/>
      </c>
      <c r="B21" s="16" t="str">
        <v/>
      </c>
      <c r="C21" s="16" t="str">
        <v/>
      </c>
      <c r="D21" s="304"/>
      <c r="E21" s="316"/>
      <c r="F21" s="304"/>
      <c r="G21" s="304"/>
      <c r="H21" s="22"/>
      <c r="I21" s="22"/>
      <c r="J21" s="22"/>
      <c r="K21" s="22"/>
      <c r="L21" s="22"/>
      <c r="M21" s="22"/>
      <c r="N21" s="22"/>
    </row>
    <row r="22" spans="1:14" x14ac:dyDescent="0.3">
      <c r="A22" s="395" t="str">
        <v/>
      </c>
      <c r="B22" s="16" t="str">
        <v/>
      </c>
      <c r="C22" s="16" t="str">
        <v/>
      </c>
      <c r="D22" s="304"/>
      <c r="E22" s="316"/>
      <c r="F22" s="304"/>
      <c r="G22" s="304"/>
      <c r="H22" s="3"/>
      <c r="I22" s="3"/>
      <c r="J22" s="3"/>
      <c r="K22" s="3"/>
      <c r="L22" s="3"/>
      <c r="M22" s="3"/>
      <c r="N22" s="3"/>
    </row>
    <row r="23" spans="1:14" x14ac:dyDescent="0.3">
      <c r="A23" s="395" t="str">
        <v/>
      </c>
      <c r="B23" s="16" t="str">
        <v/>
      </c>
      <c r="C23" s="16" t="str">
        <v/>
      </c>
      <c r="D23" s="304"/>
      <c r="E23" s="316"/>
      <c r="F23" s="304"/>
      <c r="G23" s="304"/>
      <c r="H23" s="3"/>
      <c r="I23" s="3"/>
      <c r="J23" s="3"/>
      <c r="K23" s="3"/>
      <c r="L23" s="3"/>
      <c r="M23" s="3"/>
      <c r="N23" s="3"/>
    </row>
    <row r="24" spans="1:14" x14ac:dyDescent="0.3">
      <c r="A24" s="395" t="str">
        <v/>
      </c>
      <c r="B24" s="16" t="str">
        <v/>
      </c>
      <c r="C24" s="16" t="str">
        <v/>
      </c>
      <c r="D24" s="304"/>
      <c r="E24" s="316"/>
      <c r="F24" s="304"/>
      <c r="G24" s="304"/>
      <c r="H24" s="3"/>
      <c r="I24" s="3"/>
      <c r="J24" s="3"/>
      <c r="K24" s="3"/>
      <c r="L24" s="3"/>
      <c r="M24" s="3"/>
      <c r="N24" s="3"/>
    </row>
    <row r="25" spans="1:14" x14ac:dyDescent="0.3">
      <c r="A25" s="395" t="str">
        <v/>
      </c>
      <c r="B25" s="16" t="str">
        <v/>
      </c>
      <c r="C25" s="16" t="str">
        <v/>
      </c>
      <c r="D25" s="304"/>
      <c r="E25" s="316"/>
      <c r="F25" s="304"/>
      <c r="G25" s="304"/>
      <c r="H25" s="3"/>
      <c r="I25" s="3"/>
      <c r="J25" s="3"/>
      <c r="K25" s="3"/>
      <c r="L25" s="3"/>
      <c r="M25" s="3"/>
      <c r="N25" s="3"/>
    </row>
    <row r="26" spans="1:14" x14ac:dyDescent="0.3">
      <c r="A26" s="395" t="str">
        <v/>
      </c>
      <c r="B26" s="16" t="str">
        <v/>
      </c>
      <c r="C26" s="16" t="str">
        <v/>
      </c>
      <c r="D26" s="304"/>
      <c r="E26" s="316"/>
      <c r="F26" s="304"/>
      <c r="G26" s="304"/>
      <c r="H26" s="3"/>
      <c r="I26" s="3"/>
      <c r="J26" s="3"/>
      <c r="K26" s="3"/>
      <c r="L26" s="3"/>
      <c r="M26" s="3"/>
      <c r="N26" s="3"/>
    </row>
    <row r="27" spans="1:14" x14ac:dyDescent="0.3">
      <c r="A27" s="395" t="str">
        <v/>
      </c>
      <c r="B27" s="16" t="str">
        <v/>
      </c>
      <c r="C27" s="16" t="str">
        <v/>
      </c>
      <c r="D27" s="304"/>
      <c r="E27" s="316"/>
      <c r="F27" s="304"/>
      <c r="G27" s="304"/>
      <c r="H27" s="3"/>
      <c r="I27" s="3"/>
      <c r="J27" s="3"/>
      <c r="K27" s="3"/>
      <c r="L27" s="3"/>
      <c r="M27" s="3"/>
      <c r="N27" s="3"/>
    </row>
    <row r="28" spans="1:14" x14ac:dyDescent="0.3">
      <c r="A28" s="395" t="str">
        <v/>
      </c>
      <c r="B28" s="16" t="str">
        <v/>
      </c>
      <c r="C28" s="16" t="str">
        <v/>
      </c>
      <c r="D28" s="304"/>
      <c r="E28" s="316"/>
      <c r="F28" s="304"/>
      <c r="G28" s="304"/>
      <c r="H28" s="3"/>
      <c r="I28" s="3"/>
      <c r="J28" s="3"/>
      <c r="K28" s="3"/>
      <c r="L28" s="3"/>
      <c r="M28" s="3"/>
      <c r="N28" s="3"/>
    </row>
    <row r="29" spans="1:14" x14ac:dyDescent="0.3">
      <c r="A29" s="395" t="str">
        <v/>
      </c>
      <c r="B29" s="16" t="str">
        <v/>
      </c>
      <c r="C29" s="16" t="str">
        <v/>
      </c>
      <c r="D29" s="304"/>
      <c r="E29" s="316"/>
      <c r="F29" s="304"/>
      <c r="G29" s="304"/>
      <c r="H29" s="3"/>
      <c r="I29" s="3"/>
      <c r="J29" s="3"/>
      <c r="K29" s="3"/>
      <c r="L29" s="3"/>
      <c r="M29" s="3"/>
      <c r="N29" s="3"/>
    </row>
    <row r="30" spans="1:14" x14ac:dyDescent="0.3">
      <c r="A30" s="395" t="str">
        <v/>
      </c>
      <c r="B30" s="16" t="str">
        <v/>
      </c>
      <c r="C30" s="16" t="str">
        <v/>
      </c>
      <c r="D30" s="304"/>
      <c r="E30" s="316"/>
      <c r="F30" s="304"/>
      <c r="G30" s="304"/>
      <c r="H30" s="3"/>
      <c r="I30" s="3"/>
      <c r="J30" s="3"/>
      <c r="K30" s="3"/>
      <c r="L30" s="3"/>
      <c r="M30" s="3"/>
      <c r="N30" s="3"/>
    </row>
    <row r="31" spans="1:14" x14ac:dyDescent="0.3">
      <c r="A31" s="395" t="str">
        <v/>
      </c>
      <c r="B31" s="16" t="str">
        <v/>
      </c>
      <c r="C31" s="16" t="str">
        <v/>
      </c>
      <c r="D31" s="304"/>
      <c r="E31" s="316"/>
      <c r="F31" s="304"/>
      <c r="G31" s="304"/>
      <c r="H31" s="3"/>
      <c r="I31" s="3"/>
      <c r="J31" s="3"/>
      <c r="K31" s="3"/>
      <c r="L31" s="3"/>
      <c r="M31" s="3"/>
      <c r="N31" s="3"/>
    </row>
    <row r="32" spans="1:14" x14ac:dyDescent="0.3">
      <c r="A32" s="395" t="str">
        <v/>
      </c>
      <c r="B32" s="16" t="str">
        <v/>
      </c>
      <c r="C32" s="16" t="str">
        <v/>
      </c>
      <c r="D32" s="304"/>
      <c r="E32" s="316"/>
      <c r="F32" s="304"/>
      <c r="G32" s="304"/>
      <c r="H32" s="3"/>
      <c r="I32" s="3"/>
      <c r="J32" s="3"/>
      <c r="K32" s="3"/>
      <c r="L32" s="3"/>
      <c r="M32" s="3"/>
      <c r="N32" s="3"/>
    </row>
    <row r="33" spans="1:14" x14ac:dyDescent="0.3">
      <c r="A33" s="395" t="str">
        <v/>
      </c>
      <c r="B33" s="16" t="str">
        <v/>
      </c>
      <c r="C33" s="16" t="str">
        <v/>
      </c>
      <c r="D33" s="304"/>
      <c r="E33" s="316"/>
      <c r="F33" s="304"/>
      <c r="G33" s="304"/>
      <c r="H33" s="3"/>
      <c r="I33" s="3"/>
      <c r="J33" s="3"/>
      <c r="K33" s="3"/>
      <c r="L33" s="3"/>
      <c r="M33" s="3"/>
      <c r="N33" s="3"/>
    </row>
    <row r="34" spans="1:14" x14ac:dyDescent="0.3">
      <c r="A34" s="395" t="str">
        <v/>
      </c>
      <c r="B34" s="16" t="str">
        <v/>
      </c>
      <c r="C34" s="16" t="str">
        <v/>
      </c>
      <c r="D34" s="304"/>
      <c r="E34" s="316"/>
      <c r="F34" s="304"/>
      <c r="G34" s="304"/>
      <c r="H34" s="3"/>
      <c r="I34" s="3"/>
      <c r="J34" s="3"/>
      <c r="K34" s="3"/>
      <c r="L34" s="3"/>
      <c r="M34" s="3"/>
      <c r="N34" s="3"/>
    </row>
    <row r="35" spans="1:14" x14ac:dyDescent="0.3">
      <c r="A35" s="395" t="str">
        <v/>
      </c>
      <c r="B35" s="16" t="str">
        <v/>
      </c>
      <c r="C35" s="16" t="str">
        <v/>
      </c>
      <c r="D35" s="304"/>
      <c r="E35" s="316"/>
      <c r="F35" s="304"/>
      <c r="G35" s="304"/>
      <c r="H35" s="3"/>
      <c r="I35" s="3"/>
      <c r="J35" s="3"/>
      <c r="K35" s="3"/>
      <c r="L35" s="3"/>
      <c r="M35" s="3"/>
      <c r="N35" s="3"/>
    </row>
    <row r="36" spans="1:14" ht="55.5" customHeight="1" x14ac:dyDescent="0.3">
      <c r="A36" s="248" t="s">
        <v>640</v>
      </c>
      <c r="B36" s="248"/>
      <c r="C36" s="248"/>
      <c r="D36" s="248"/>
      <c r="E36" s="248"/>
      <c r="F36" s="248"/>
      <c r="G36" s="248"/>
      <c r="H36" s="37"/>
      <c r="I36" s="37"/>
      <c r="J36" s="37"/>
      <c r="K36" s="37"/>
      <c r="L36" s="37"/>
      <c r="M36" s="37"/>
      <c r="N36" s="37"/>
    </row>
  </sheetData>
  <sheetProtection password="CAB2" sheet="1" objects="1" scenarios="1" formatColumns="0" formatRows="0" selectLockedCells="1"/>
  <mergeCells count="1">
    <mergeCell ref="A36:G36"/>
  </mergeCells>
  <phoneticPr fontId="7" type="noConversion"/>
  <dataValidations count="2">
    <dataValidation type="list" allowBlank="1" showInputMessage="1" showErrorMessage="1" sqref="D6:D35">
      <formula1>Список_ДаНетПроект</formula1>
    </dataValidation>
    <dataValidation type="list" allowBlank="1" showInputMessage="1" showErrorMessage="1" sqref="F6:G35">
      <formula1>Список_ДаНет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9" scale="74" fitToHeight="1000" orientation="landscape" r:id="rId1"/>
  <headerFooter>
    <oddFooter>&amp;L&amp;A&amp;R&amp;"Times New Roman,обычный"&amp;12&amp;P из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2:W41"/>
  <sheetViews>
    <sheetView showGridLines="0" view="pageBreakPreview" zoomScale="60" zoomScaleNormal="40" workbookViewId="0">
      <pane xSplit="1" ySplit="6" topLeftCell="B7" activePane="bottomRight" state="frozen"/>
      <selection activeCell="E53" sqref="E53"/>
      <selection pane="topRight" activeCell="E53" sqref="E53"/>
      <selection pane="bottomLeft" activeCell="E53" sqref="E53"/>
      <selection pane="bottomRight" activeCell="L16" sqref="L16"/>
    </sheetView>
  </sheetViews>
  <sheetFormatPr defaultRowHeight="18.75" x14ac:dyDescent="0.3"/>
  <cols>
    <col min="1" max="1" width="7.28515625" style="68" customWidth="1"/>
    <col min="2" max="2" width="36.42578125" style="2" customWidth="1"/>
    <col min="3" max="3" width="35.5703125" style="2" customWidth="1"/>
    <col min="4" max="4" width="24" style="2" customWidth="1"/>
    <col min="5" max="5" width="25.5703125" style="2" customWidth="1"/>
    <col min="6" max="8" width="19" style="2" customWidth="1"/>
    <col min="9" max="9" width="41.140625" style="2" customWidth="1"/>
    <col min="10" max="10" width="22.5703125" style="2" customWidth="1"/>
    <col min="11" max="11" width="20.42578125" style="2" customWidth="1"/>
    <col min="12" max="12" width="21.140625" style="2" customWidth="1"/>
    <col min="13" max="13" width="22" style="2" customWidth="1"/>
    <col min="14" max="14" width="38.140625" style="2" bestFit="1" customWidth="1"/>
    <col min="15" max="15" width="27.85546875" style="2" bestFit="1" customWidth="1"/>
    <col min="16" max="16" width="22.7109375" style="2" bestFit="1" customWidth="1"/>
    <col min="17" max="18" width="21.28515625" style="2" bestFit="1" customWidth="1"/>
    <col min="19" max="19" width="23" style="2" bestFit="1" customWidth="1"/>
    <col min="20" max="22" width="12.7109375" style="2" customWidth="1"/>
    <col min="23" max="23" width="9.140625" style="37"/>
    <col min="24" max="16384" width="9.140625" style="2"/>
  </cols>
  <sheetData>
    <row r="2" spans="1:14" x14ac:dyDescent="0.3">
      <c r="A2" s="78" t="s">
        <v>283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x14ac:dyDescent="0.3">
      <c r="A3" s="78" t="s">
        <v>378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ht="19.5" thickBot="1" x14ac:dyDescent="0.35">
      <c r="A4" s="406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1:14" ht="94.5" thickBot="1" x14ac:dyDescent="0.35">
      <c r="A5" s="407" t="s">
        <v>8</v>
      </c>
      <c r="B5" s="127" t="s">
        <v>169</v>
      </c>
      <c r="C5" s="127" t="s">
        <v>289</v>
      </c>
      <c r="D5" s="122" t="s">
        <v>64</v>
      </c>
      <c r="E5" s="403" t="s">
        <v>170</v>
      </c>
      <c r="F5" s="122" t="s">
        <v>203</v>
      </c>
      <c r="G5" s="122" t="s">
        <v>251</v>
      </c>
      <c r="H5" s="122" t="s">
        <v>171</v>
      </c>
      <c r="I5" s="123" t="s">
        <v>252</v>
      </c>
      <c r="J5" s="3"/>
      <c r="K5" s="3"/>
    </row>
    <row r="6" spans="1:14" ht="19.5" thickBot="1" x14ac:dyDescent="0.35">
      <c r="A6" s="407" t="s">
        <v>140</v>
      </c>
      <c r="B6" s="127" t="s">
        <v>143</v>
      </c>
      <c r="C6" s="122" t="s">
        <v>142</v>
      </c>
      <c r="D6" s="122" t="s">
        <v>141</v>
      </c>
      <c r="E6" s="122" t="s">
        <v>153</v>
      </c>
      <c r="F6" s="122" t="s">
        <v>154</v>
      </c>
      <c r="G6" s="122" t="s">
        <v>155</v>
      </c>
      <c r="H6" s="122" t="s">
        <v>156</v>
      </c>
      <c r="I6" s="123" t="s">
        <v>157</v>
      </c>
      <c r="J6" s="22"/>
      <c r="K6" s="22"/>
      <c r="L6" s="22"/>
      <c r="M6" s="22"/>
    </row>
    <row r="7" spans="1:14" x14ac:dyDescent="0.3">
      <c r="A7" s="408" t="s">
        <v>140</v>
      </c>
      <c r="B7" s="315"/>
      <c r="C7" s="315"/>
      <c r="D7" s="315"/>
      <c r="E7" s="302"/>
      <c r="F7" s="301"/>
      <c r="G7" s="301"/>
      <c r="H7" s="301"/>
      <c r="I7" s="404"/>
      <c r="J7" s="3"/>
      <c r="K7" s="3"/>
      <c r="L7" s="3"/>
      <c r="M7" s="3"/>
    </row>
    <row r="8" spans="1:14" x14ac:dyDescent="0.3">
      <c r="A8" s="409" t="s">
        <v>143</v>
      </c>
      <c r="B8" s="316"/>
      <c r="C8" s="316"/>
      <c r="D8" s="316"/>
      <c r="E8" s="305"/>
      <c r="F8" s="304"/>
      <c r="G8" s="304"/>
      <c r="H8" s="304"/>
      <c r="I8" s="405"/>
      <c r="J8" s="3"/>
      <c r="K8" s="3"/>
      <c r="L8" s="3"/>
      <c r="M8" s="3"/>
    </row>
    <row r="9" spans="1:14" x14ac:dyDescent="0.3">
      <c r="A9" s="409" t="s">
        <v>142</v>
      </c>
      <c r="B9" s="316"/>
      <c r="C9" s="316"/>
      <c r="D9" s="316"/>
      <c r="E9" s="305"/>
      <c r="F9" s="304"/>
      <c r="G9" s="304"/>
      <c r="H9" s="304"/>
      <c r="I9" s="405"/>
      <c r="J9" s="3"/>
      <c r="K9" s="3"/>
      <c r="L9" s="3"/>
      <c r="M9" s="3"/>
    </row>
    <row r="10" spans="1:14" x14ac:dyDescent="0.3">
      <c r="A10" s="409" t="s">
        <v>141</v>
      </c>
      <c r="B10" s="316"/>
      <c r="C10" s="316"/>
      <c r="D10" s="316"/>
      <c r="E10" s="305"/>
      <c r="F10" s="304"/>
      <c r="G10" s="304"/>
      <c r="H10" s="304"/>
      <c r="I10" s="405"/>
      <c r="J10" s="3"/>
      <c r="K10" s="3"/>
      <c r="L10" s="3"/>
      <c r="M10" s="3"/>
    </row>
    <row r="11" spans="1:14" x14ac:dyDescent="0.3">
      <c r="A11" s="409" t="s">
        <v>153</v>
      </c>
      <c r="B11" s="316"/>
      <c r="C11" s="316"/>
      <c r="D11" s="316"/>
      <c r="E11" s="305"/>
      <c r="F11" s="304"/>
      <c r="G11" s="304"/>
      <c r="H11" s="304"/>
      <c r="I11" s="405"/>
      <c r="J11" s="3"/>
      <c r="K11" s="3"/>
      <c r="L11" s="3"/>
      <c r="M11" s="3"/>
    </row>
    <row r="12" spans="1:14" x14ac:dyDescent="0.3">
      <c r="A12" s="409" t="s">
        <v>154</v>
      </c>
      <c r="B12" s="316"/>
      <c r="C12" s="316"/>
      <c r="D12" s="316"/>
      <c r="E12" s="305"/>
      <c r="F12" s="304"/>
      <c r="G12" s="304"/>
      <c r="H12" s="304"/>
      <c r="I12" s="405"/>
      <c r="J12" s="3"/>
      <c r="K12" s="3"/>
      <c r="L12" s="3"/>
      <c r="M12" s="3"/>
    </row>
    <row r="13" spans="1:14" x14ac:dyDescent="0.3">
      <c r="A13" s="409" t="s">
        <v>155</v>
      </c>
      <c r="B13" s="316"/>
      <c r="C13" s="316"/>
      <c r="D13" s="316"/>
      <c r="E13" s="305"/>
      <c r="F13" s="304"/>
      <c r="G13" s="304"/>
      <c r="H13" s="304"/>
      <c r="I13" s="405"/>
      <c r="J13" s="22"/>
      <c r="K13" s="22"/>
      <c r="L13" s="22"/>
      <c r="M13" s="22"/>
    </row>
    <row r="14" spans="1:14" x14ac:dyDescent="0.3">
      <c r="A14" s="409" t="s">
        <v>156</v>
      </c>
      <c r="B14" s="316"/>
      <c r="C14" s="316"/>
      <c r="D14" s="316"/>
      <c r="E14" s="305"/>
      <c r="F14" s="304"/>
      <c r="G14" s="304"/>
      <c r="H14" s="304"/>
      <c r="I14" s="405"/>
      <c r="J14" s="3"/>
      <c r="K14" s="3"/>
    </row>
    <row r="15" spans="1:14" x14ac:dyDescent="0.3">
      <c r="A15" s="409" t="s">
        <v>157</v>
      </c>
      <c r="B15" s="316"/>
      <c r="C15" s="316"/>
      <c r="D15" s="316"/>
      <c r="E15" s="305"/>
      <c r="F15" s="304"/>
      <c r="G15" s="304"/>
      <c r="H15" s="304"/>
      <c r="I15" s="405"/>
      <c r="J15" s="3"/>
      <c r="K15" s="3"/>
    </row>
    <row r="16" spans="1:14" x14ac:dyDescent="0.3">
      <c r="A16" s="409" t="s">
        <v>158</v>
      </c>
      <c r="B16" s="316"/>
      <c r="C16" s="316"/>
      <c r="D16" s="316"/>
      <c r="E16" s="305"/>
      <c r="F16" s="304"/>
      <c r="G16" s="304"/>
      <c r="H16" s="304"/>
      <c r="I16" s="405"/>
      <c r="J16" s="3"/>
      <c r="K16" s="3"/>
    </row>
    <row r="17" spans="1:13" x14ac:dyDescent="0.3">
      <c r="A17" s="409" t="s">
        <v>159</v>
      </c>
      <c r="B17" s="316"/>
      <c r="C17" s="316"/>
      <c r="D17" s="316"/>
      <c r="E17" s="305"/>
      <c r="F17" s="304"/>
      <c r="G17" s="304"/>
      <c r="H17" s="304"/>
      <c r="I17" s="405"/>
      <c r="J17" s="3"/>
      <c r="K17" s="3"/>
      <c r="L17" s="3"/>
      <c r="M17" s="3"/>
    </row>
    <row r="18" spans="1:13" x14ac:dyDescent="0.3">
      <c r="A18" s="409" t="s">
        <v>160</v>
      </c>
      <c r="B18" s="316"/>
      <c r="C18" s="316"/>
      <c r="D18" s="316"/>
      <c r="E18" s="305"/>
      <c r="F18" s="304"/>
      <c r="G18" s="304"/>
      <c r="H18" s="304"/>
      <c r="I18" s="405"/>
      <c r="J18" s="3"/>
      <c r="K18" s="3"/>
      <c r="L18" s="3"/>
      <c r="M18" s="3"/>
    </row>
    <row r="19" spans="1:13" x14ac:dyDescent="0.3">
      <c r="A19" s="409" t="s">
        <v>192</v>
      </c>
      <c r="B19" s="316"/>
      <c r="C19" s="316"/>
      <c r="D19" s="316"/>
      <c r="E19" s="305"/>
      <c r="F19" s="304"/>
      <c r="G19" s="304"/>
      <c r="H19" s="304"/>
      <c r="I19" s="405"/>
      <c r="J19" s="3"/>
      <c r="K19" s="3"/>
      <c r="L19" s="3"/>
      <c r="M19" s="3"/>
    </row>
    <row r="20" spans="1:13" x14ac:dyDescent="0.3">
      <c r="A20" s="409" t="s">
        <v>193</v>
      </c>
      <c r="B20" s="316"/>
      <c r="C20" s="316"/>
      <c r="D20" s="316"/>
      <c r="E20" s="305"/>
      <c r="F20" s="304"/>
      <c r="G20" s="304"/>
      <c r="H20" s="304"/>
      <c r="I20" s="405"/>
      <c r="J20" s="3"/>
      <c r="K20" s="3"/>
      <c r="L20" s="3"/>
      <c r="M20" s="3"/>
    </row>
    <row r="21" spans="1:13" x14ac:dyDescent="0.3">
      <c r="A21" s="409" t="s">
        <v>194</v>
      </c>
      <c r="B21" s="316"/>
      <c r="C21" s="316"/>
      <c r="D21" s="316"/>
      <c r="E21" s="305"/>
      <c r="F21" s="304"/>
      <c r="G21" s="304"/>
      <c r="H21" s="304"/>
      <c r="I21" s="405"/>
      <c r="J21" s="3"/>
      <c r="K21" s="3"/>
      <c r="L21" s="3"/>
      <c r="M21" s="3"/>
    </row>
    <row r="22" spans="1:13" x14ac:dyDescent="0.3">
      <c r="A22" s="409" t="s">
        <v>195</v>
      </c>
      <c r="B22" s="316"/>
      <c r="C22" s="316"/>
      <c r="D22" s="316"/>
      <c r="E22" s="305"/>
      <c r="F22" s="304"/>
      <c r="G22" s="304"/>
      <c r="H22" s="304"/>
      <c r="I22" s="405"/>
      <c r="J22" s="3"/>
      <c r="K22" s="3"/>
      <c r="L22" s="3"/>
      <c r="M22" s="3"/>
    </row>
    <row r="23" spans="1:13" x14ac:dyDescent="0.3">
      <c r="A23" s="409" t="s">
        <v>198</v>
      </c>
      <c r="B23" s="316"/>
      <c r="C23" s="316"/>
      <c r="D23" s="316"/>
      <c r="E23" s="305"/>
      <c r="F23" s="304"/>
      <c r="G23" s="304"/>
      <c r="H23" s="304"/>
      <c r="I23" s="405"/>
      <c r="J23" s="22"/>
      <c r="K23" s="22"/>
      <c r="L23" s="22"/>
      <c r="M23" s="22"/>
    </row>
    <row r="24" spans="1:13" x14ac:dyDescent="0.3">
      <c r="A24" s="409" t="s">
        <v>199</v>
      </c>
      <c r="B24" s="316"/>
      <c r="C24" s="316"/>
      <c r="D24" s="316"/>
      <c r="E24" s="305"/>
      <c r="F24" s="304"/>
      <c r="G24" s="304"/>
      <c r="H24" s="304"/>
      <c r="I24" s="405"/>
      <c r="J24" s="3"/>
      <c r="K24" s="3"/>
    </row>
    <row r="25" spans="1:13" x14ac:dyDescent="0.3">
      <c r="A25" s="409" t="s">
        <v>196</v>
      </c>
      <c r="B25" s="316"/>
      <c r="C25" s="316"/>
      <c r="D25" s="316"/>
      <c r="E25" s="305"/>
      <c r="F25" s="304"/>
      <c r="G25" s="304"/>
      <c r="H25" s="304"/>
      <c r="I25" s="405"/>
      <c r="J25" s="3"/>
      <c r="K25" s="3"/>
    </row>
    <row r="26" spans="1:13" x14ac:dyDescent="0.3">
      <c r="A26" s="409" t="s">
        <v>197</v>
      </c>
      <c r="B26" s="316"/>
      <c r="C26" s="316"/>
      <c r="D26" s="316"/>
      <c r="E26" s="305"/>
      <c r="F26" s="304"/>
      <c r="G26" s="304"/>
      <c r="H26" s="304"/>
      <c r="I26" s="405"/>
      <c r="J26" s="3"/>
      <c r="K26" s="3"/>
    </row>
    <row r="27" spans="1:13" x14ac:dyDescent="0.3">
      <c r="A27" s="409" t="s">
        <v>443</v>
      </c>
      <c r="B27" s="316"/>
      <c r="C27" s="316"/>
      <c r="D27" s="316"/>
      <c r="E27" s="305"/>
      <c r="F27" s="304"/>
      <c r="G27" s="304"/>
      <c r="H27" s="304"/>
      <c r="I27" s="405"/>
      <c r="J27" s="3"/>
      <c r="K27" s="3"/>
    </row>
    <row r="28" spans="1:13" x14ac:dyDescent="0.3">
      <c r="A28" s="409" t="s">
        <v>444</v>
      </c>
      <c r="B28" s="316"/>
      <c r="C28" s="316"/>
      <c r="D28" s="316"/>
      <c r="E28" s="305"/>
      <c r="F28" s="304"/>
      <c r="G28" s="304"/>
      <c r="H28" s="304"/>
      <c r="I28" s="405"/>
      <c r="J28" s="3"/>
      <c r="K28" s="3"/>
    </row>
    <row r="29" spans="1:13" x14ac:dyDescent="0.3">
      <c r="A29" s="409" t="s">
        <v>445</v>
      </c>
      <c r="B29" s="316"/>
      <c r="C29" s="316"/>
      <c r="D29" s="316"/>
      <c r="E29" s="305"/>
      <c r="F29" s="304"/>
      <c r="G29" s="304"/>
      <c r="H29" s="304"/>
      <c r="I29" s="405"/>
      <c r="J29" s="3"/>
      <c r="K29" s="3"/>
    </row>
    <row r="30" spans="1:13" x14ac:dyDescent="0.3">
      <c r="A30" s="409" t="s">
        <v>446</v>
      </c>
      <c r="B30" s="316"/>
      <c r="C30" s="316"/>
      <c r="D30" s="316"/>
      <c r="E30" s="305"/>
      <c r="F30" s="304"/>
      <c r="G30" s="304"/>
      <c r="H30" s="304"/>
      <c r="I30" s="405"/>
      <c r="J30" s="3"/>
      <c r="K30" s="3"/>
    </row>
    <row r="31" spans="1:13" x14ac:dyDescent="0.3">
      <c r="A31" s="409" t="s">
        <v>447</v>
      </c>
      <c r="B31" s="316"/>
      <c r="C31" s="316"/>
      <c r="D31" s="316"/>
      <c r="E31" s="305"/>
      <c r="F31" s="304"/>
      <c r="G31" s="304"/>
      <c r="H31" s="304"/>
      <c r="I31" s="405"/>
      <c r="J31" s="3"/>
      <c r="K31" s="3"/>
    </row>
    <row r="32" spans="1:13" x14ac:dyDescent="0.3">
      <c r="A32" s="410" t="s">
        <v>25</v>
      </c>
      <c r="B32" s="152"/>
      <c r="C32" s="152"/>
      <c r="D32" s="152"/>
      <c r="E32" s="155"/>
      <c r="F32" s="155"/>
      <c r="G32" s="155"/>
      <c r="H32" s="155"/>
      <c r="I32" s="156"/>
      <c r="J32" s="3"/>
      <c r="K32" s="3"/>
    </row>
    <row r="33" spans="1:14" x14ac:dyDescent="0.3">
      <c r="A33" s="411" t="s">
        <v>641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1:14" x14ac:dyDescent="0.3">
      <c r="A34" s="412" t="s">
        <v>642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 x14ac:dyDescent="0.3">
      <c r="A35" s="411" t="s">
        <v>643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1:14" x14ac:dyDescent="0.3">
      <c r="A36" s="411" t="s">
        <v>644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8" spans="1:14" x14ac:dyDescent="0.3">
      <c r="A38" s="393" t="s">
        <v>608</v>
      </c>
    </row>
    <row r="39" spans="1:14" x14ac:dyDescent="0.3">
      <c r="A39" s="393" t="s">
        <v>609</v>
      </c>
    </row>
    <row r="40" spans="1:14" x14ac:dyDescent="0.3">
      <c r="A40" s="393" t="s">
        <v>610</v>
      </c>
    </row>
    <row r="41" spans="1:14" x14ac:dyDescent="0.3">
      <c r="A41" s="393" t="s">
        <v>611</v>
      </c>
    </row>
  </sheetData>
  <sheetProtection password="CAB2" sheet="1" objects="1" scenarios="1" formatColumns="0" formatRows="0" insertRows="0"/>
  <dataValidations count="1">
    <dataValidation type="list" allowBlank="1" showInputMessage="1" showErrorMessage="1" sqref="B7:B32">
      <formula1>Муниципалитеты_п2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9" scale="61" fitToHeight="1000" orientation="landscape" r:id="rId1"/>
  <headerFooter>
    <oddFooter>&amp;L&amp;"Times New Roman,обычный"&amp;12&amp;A&amp;R&amp;"Times New Roman,обычный"&amp;12&amp;P из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G23"/>
  <sheetViews>
    <sheetView showGridLines="0" view="pageBreakPreview" zoomScale="55" zoomScaleNormal="50" zoomScaleSheetLayoutView="55" workbookViewId="0">
      <pane xSplit="1" ySplit="8" topLeftCell="B9" activePane="bottomRight" state="frozen"/>
      <selection activeCell="E53" sqref="E53"/>
      <selection pane="topRight" activeCell="E53" sqref="E53"/>
      <selection pane="bottomLeft" activeCell="E53" sqref="E53"/>
      <selection pane="bottomRight" activeCell="E7" sqref="E7"/>
    </sheetView>
  </sheetViews>
  <sheetFormatPr defaultRowHeight="18.75" x14ac:dyDescent="0.3"/>
  <cols>
    <col min="1" max="1" width="7.28515625" style="2" customWidth="1"/>
    <col min="2" max="2" width="66.5703125" style="2" customWidth="1"/>
    <col min="3" max="3" width="16.42578125" style="2" customWidth="1"/>
    <col min="4" max="4" width="19.140625" style="2" customWidth="1"/>
    <col min="5" max="5" width="19.85546875" style="2" customWidth="1"/>
    <col min="6" max="6" width="25.42578125" style="2" customWidth="1"/>
    <col min="7" max="7" width="22.28515625" style="2" customWidth="1"/>
    <col min="8" max="8" width="19" style="2" customWidth="1"/>
    <col min="9" max="9" width="24.7109375" style="2" customWidth="1"/>
    <col min="10" max="10" width="22.5703125" style="2" customWidth="1"/>
    <col min="11" max="11" width="20.42578125" style="2" customWidth="1"/>
    <col min="12" max="12" width="21.140625" style="2" customWidth="1"/>
    <col min="13" max="13" width="22" style="2" customWidth="1"/>
    <col min="14" max="14" width="38.140625" style="2" bestFit="1" customWidth="1"/>
    <col min="15" max="15" width="27.85546875" style="2" bestFit="1" customWidth="1"/>
    <col min="16" max="16" width="22.7109375" style="2" bestFit="1" customWidth="1"/>
    <col min="17" max="18" width="21.28515625" style="2" bestFit="1" customWidth="1"/>
    <col min="19" max="19" width="23" style="2" bestFit="1" customWidth="1"/>
    <col min="20" max="22" width="12.7109375" style="2" customWidth="1"/>
    <col min="23" max="23" width="9.140625" style="37"/>
    <col min="24" max="16384" width="9.140625" style="2"/>
  </cols>
  <sheetData>
    <row r="1" spans="1:33" x14ac:dyDescent="0.3">
      <c r="A1" s="58"/>
      <c r="B1" s="58"/>
      <c r="C1" s="58"/>
      <c r="D1" s="58"/>
      <c r="E1" s="58"/>
      <c r="F1" s="58"/>
      <c r="G1" s="58"/>
      <c r="H1" s="58"/>
    </row>
    <row r="2" spans="1:33" ht="47.25" customHeight="1" x14ac:dyDescent="0.3">
      <c r="A2" s="41" t="s">
        <v>507</v>
      </c>
      <c r="B2" s="30"/>
      <c r="C2" s="30"/>
      <c r="D2" s="313" t="str">
        <f>ПАСПОРТ!A34</f>
        <v>Наименование территории реализации (именительный падеж)</v>
      </c>
      <c r="E2" s="314"/>
      <c r="F2" s="314"/>
      <c r="G2" s="12"/>
    </row>
    <row r="3" spans="1:33" x14ac:dyDescent="0.3">
      <c r="C3" s="41"/>
      <c r="D3" s="41"/>
      <c r="F3" s="41"/>
      <c r="G3" s="41"/>
    </row>
    <row r="5" spans="1:33" x14ac:dyDescent="0.3">
      <c r="A5" s="2" t="s">
        <v>9</v>
      </c>
    </row>
    <row r="6" spans="1:33" ht="19.5" thickBot="1" x14ac:dyDescent="0.35"/>
    <row r="7" spans="1:33" ht="75" x14ac:dyDescent="0.3">
      <c r="A7" s="178" t="s">
        <v>8</v>
      </c>
      <c r="B7" s="179" t="s">
        <v>10</v>
      </c>
      <c r="C7" s="184" t="s">
        <v>11</v>
      </c>
      <c r="D7" s="184" t="s">
        <v>12</v>
      </c>
      <c r="E7" s="290" t="s">
        <v>232</v>
      </c>
      <c r="F7" s="185" t="s">
        <v>13</v>
      </c>
    </row>
    <row r="8" spans="1:33" ht="19.5" thickBot="1" x14ac:dyDescent="0.35">
      <c r="A8" s="181" t="s">
        <v>140</v>
      </c>
      <c r="B8" s="182" t="s">
        <v>143</v>
      </c>
      <c r="C8" s="182" t="s">
        <v>142</v>
      </c>
      <c r="D8" s="182" t="s">
        <v>141</v>
      </c>
      <c r="E8" s="182" t="s">
        <v>153</v>
      </c>
      <c r="F8" s="183" t="s">
        <v>154</v>
      </c>
    </row>
    <row r="9" spans="1:33" ht="56.25" x14ac:dyDescent="0.3">
      <c r="A9" s="85">
        <v>1</v>
      </c>
      <c r="B9" s="135" t="s">
        <v>14</v>
      </c>
      <c r="C9" s="136" t="s">
        <v>26</v>
      </c>
      <c r="D9" s="291"/>
      <c r="E9" s="292"/>
      <c r="F9" s="293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71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56.25" x14ac:dyDescent="0.3">
      <c r="A10" s="86">
        <v>2</v>
      </c>
      <c r="B10" s="82" t="s">
        <v>525</v>
      </c>
      <c r="C10" s="83" t="s">
        <v>27</v>
      </c>
      <c r="D10" s="294"/>
      <c r="E10" s="295"/>
      <c r="F10" s="29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71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37.5" x14ac:dyDescent="0.3">
      <c r="A11" s="86">
        <v>3</v>
      </c>
      <c r="B11" s="82" t="s">
        <v>15</v>
      </c>
      <c r="C11" s="84">
        <v>1</v>
      </c>
      <c r="D11" s="294"/>
      <c r="E11" s="295"/>
      <c r="F11" s="29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71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75" x14ac:dyDescent="0.3">
      <c r="A12" s="86">
        <v>4</v>
      </c>
      <c r="B12" s="82" t="s">
        <v>16</v>
      </c>
      <c r="C12" s="83" t="s">
        <v>28</v>
      </c>
      <c r="D12" s="294"/>
      <c r="E12" s="295"/>
      <c r="F12" s="29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71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2.5" x14ac:dyDescent="0.3">
      <c r="A13" s="86">
        <v>5</v>
      </c>
      <c r="B13" s="82" t="s">
        <v>17</v>
      </c>
      <c r="C13" s="83" t="s">
        <v>29</v>
      </c>
      <c r="D13" s="294"/>
      <c r="E13" s="295"/>
      <c r="F13" s="29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71"/>
      <c r="X13" s="6"/>
      <c r="Y13" s="6"/>
      <c r="Z13" s="6"/>
      <c r="AA13" s="6"/>
      <c r="AB13" s="6"/>
      <c r="AC13" s="6"/>
      <c r="AD13" s="6"/>
      <c r="AE13" s="6"/>
      <c r="AF13" s="6"/>
      <c r="AG13" s="6"/>
    </row>
    <row r="14" spans="1:33" ht="56.25" x14ac:dyDescent="0.3">
      <c r="A14" s="86">
        <v>6</v>
      </c>
      <c r="B14" s="82" t="s">
        <v>18</v>
      </c>
      <c r="C14" s="83" t="s">
        <v>30</v>
      </c>
      <c r="D14" s="294"/>
      <c r="E14" s="295"/>
      <c r="F14" s="29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71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5" spans="1:33" ht="75" x14ac:dyDescent="0.3">
      <c r="A15" s="86">
        <v>7</v>
      </c>
      <c r="B15" s="82" t="s">
        <v>19</v>
      </c>
      <c r="C15" s="83" t="s">
        <v>31</v>
      </c>
      <c r="D15" s="294"/>
      <c r="E15" s="295"/>
      <c r="F15" s="29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71"/>
      <c r="X15" s="6"/>
      <c r="Y15" s="6"/>
      <c r="Z15" s="6"/>
      <c r="AA15" s="6"/>
      <c r="AB15" s="6"/>
      <c r="AC15" s="6"/>
      <c r="AD15" s="6"/>
      <c r="AE15" s="6"/>
      <c r="AF15" s="6"/>
      <c r="AG15" s="6"/>
    </row>
    <row r="16" spans="1:33" ht="56.25" x14ac:dyDescent="0.3">
      <c r="A16" s="86">
        <v>8</v>
      </c>
      <c r="B16" s="82" t="s">
        <v>20</v>
      </c>
      <c r="C16" s="83" t="s">
        <v>32</v>
      </c>
      <c r="D16" s="294"/>
      <c r="E16" s="295"/>
      <c r="F16" s="29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71"/>
      <c r="X16" s="6"/>
      <c r="Y16" s="6"/>
      <c r="Z16" s="6"/>
      <c r="AA16" s="6"/>
      <c r="AB16" s="6"/>
      <c r="AC16" s="6"/>
      <c r="AD16" s="6"/>
      <c r="AE16" s="6"/>
      <c r="AF16" s="6"/>
      <c r="AG16" s="6"/>
    </row>
    <row r="17" spans="1:33" ht="56.25" x14ac:dyDescent="0.3">
      <c r="A17" s="86">
        <v>9</v>
      </c>
      <c r="B17" s="82" t="s">
        <v>21</v>
      </c>
      <c r="C17" s="83" t="s">
        <v>26</v>
      </c>
      <c r="D17" s="294"/>
      <c r="E17" s="295"/>
      <c r="F17" s="29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71"/>
      <c r="X17" s="6"/>
      <c r="Y17" s="6"/>
      <c r="Z17" s="6"/>
      <c r="AA17" s="6"/>
      <c r="AB17" s="6"/>
      <c r="AC17" s="6"/>
      <c r="AD17" s="6"/>
      <c r="AE17" s="6"/>
      <c r="AF17" s="6"/>
      <c r="AG17" s="6"/>
    </row>
    <row r="18" spans="1:33" ht="37.5" x14ac:dyDescent="0.3">
      <c r="A18" s="86">
        <v>10</v>
      </c>
      <c r="B18" s="82" t="s">
        <v>22</v>
      </c>
      <c r="C18" s="83" t="s">
        <v>33</v>
      </c>
      <c r="D18" s="294"/>
      <c r="E18" s="295"/>
      <c r="F18" s="29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71"/>
      <c r="X18" s="6"/>
      <c r="Y18" s="6"/>
      <c r="Z18" s="6"/>
      <c r="AA18" s="6"/>
      <c r="AB18" s="6"/>
      <c r="AC18" s="6"/>
      <c r="AD18" s="6"/>
      <c r="AE18" s="6"/>
      <c r="AF18" s="6"/>
      <c r="AG18" s="6"/>
    </row>
    <row r="19" spans="1:33" ht="75" x14ac:dyDescent="0.3">
      <c r="A19" s="86">
        <v>11</v>
      </c>
      <c r="B19" s="82" t="s">
        <v>23</v>
      </c>
      <c r="C19" s="83" t="s">
        <v>34</v>
      </c>
      <c r="D19" s="294"/>
      <c r="E19" s="297"/>
      <c r="F19" s="298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71"/>
      <c r="X19" s="6"/>
      <c r="Y19" s="6"/>
      <c r="Z19" s="6"/>
      <c r="AA19" s="6"/>
      <c r="AB19" s="6"/>
      <c r="AC19" s="6"/>
      <c r="AD19" s="6"/>
      <c r="AE19" s="6"/>
      <c r="AF19" s="6"/>
      <c r="AG19" s="6"/>
    </row>
    <row r="20" spans="1:33" ht="56.25" x14ac:dyDescent="0.3">
      <c r="A20" s="86">
        <v>12</v>
      </c>
      <c r="B20" s="82" t="s">
        <v>24</v>
      </c>
      <c r="C20" s="83" t="s">
        <v>34</v>
      </c>
      <c r="D20" s="294"/>
      <c r="E20" s="297"/>
      <c r="F20" s="298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71"/>
      <c r="X20" s="6"/>
      <c r="Y20" s="6"/>
      <c r="Z20" s="6"/>
      <c r="AA20" s="6"/>
      <c r="AB20" s="6"/>
      <c r="AC20" s="6"/>
      <c r="AD20" s="6"/>
      <c r="AE20" s="6"/>
      <c r="AF20" s="6"/>
      <c r="AG20" s="6"/>
    </row>
    <row r="21" spans="1:33" ht="22.5" x14ac:dyDescent="0.3">
      <c r="A21" s="81">
        <v>13</v>
      </c>
      <c r="B21" s="19" t="s">
        <v>233</v>
      </c>
      <c r="C21" s="87" t="s">
        <v>204</v>
      </c>
      <c r="D21" s="299"/>
      <c r="E21" s="87" t="s">
        <v>204</v>
      </c>
      <c r="F21" s="154">
        <f>SUM(СозданиеРабочихМест_п6,НовыеРабочиеМестаY1_п19,НовыеРабочиеМестаY2_п19,НовыеРабочиеМестаY3_п19)</f>
        <v>0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71"/>
      <c r="X21" s="6"/>
      <c r="Y21" s="6"/>
      <c r="Z21" s="6"/>
      <c r="AA21" s="6"/>
      <c r="AB21" s="6"/>
      <c r="AC21" s="6"/>
      <c r="AD21" s="6"/>
      <c r="AE21" s="6"/>
      <c r="AF21" s="6"/>
      <c r="AG21" s="6"/>
    </row>
    <row r="22" spans="1:33" x14ac:dyDescent="0.3">
      <c r="A22" s="238" t="s">
        <v>623</v>
      </c>
      <c r="B22" s="238"/>
      <c r="C22" s="238"/>
      <c r="D22" s="238"/>
      <c r="E22" s="238"/>
      <c r="F22" s="238"/>
      <c r="G22" s="41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71"/>
      <c r="X22" s="6"/>
      <c r="Y22" s="6"/>
      <c r="Z22" s="6"/>
      <c r="AA22" s="6"/>
      <c r="AB22" s="6"/>
      <c r="AC22" s="6"/>
      <c r="AD22" s="6"/>
      <c r="AE22" s="6"/>
      <c r="AF22" s="6"/>
      <c r="AG22" s="6"/>
    </row>
    <row r="23" spans="1:33" s="63" customFormat="1" ht="41.25" customHeight="1" x14ac:dyDescent="0.3">
      <c r="A23" s="234" t="s">
        <v>624</v>
      </c>
      <c r="B23" s="234"/>
      <c r="C23" s="234"/>
      <c r="D23" s="234"/>
      <c r="E23" s="234"/>
      <c r="F23" s="234"/>
      <c r="G23" s="41"/>
      <c r="W23" s="23"/>
    </row>
  </sheetData>
  <sheetProtection password="CAB2" sheet="1" objects="1" scenarios="1" formatColumns="0" formatRows="0" selectLockedCells="1"/>
  <mergeCells count="3">
    <mergeCell ref="A23:F23"/>
    <mergeCell ref="A22:F22"/>
    <mergeCell ref="D2:F2"/>
  </mergeCells>
  <dataValidations count="1">
    <dataValidation type="list" allowBlank="1" showInputMessage="1" showErrorMessage="1" sqref="D9:D21">
      <formula1>Список_ДаНет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9" scale="61" fitToHeight="1000" orientation="portrait" r:id="rId1"/>
  <headerFooter>
    <oddFooter>&amp;L&amp;"Times New Roman,обычный"&amp;12&amp;A&amp;R&amp;"Times New Roman,обычный"&amp;12&amp;P из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pageSetUpPr fitToPage="1"/>
  </sheetPr>
  <dimension ref="A2:W12"/>
  <sheetViews>
    <sheetView showGridLines="0" view="pageBreakPreview" zoomScale="60" zoomScaleNormal="40" workbookViewId="0">
      <pane xSplit="1" ySplit="6" topLeftCell="B7" activePane="bottomRight" state="frozen"/>
      <selection activeCell="E53" sqref="E53"/>
      <selection pane="topRight" activeCell="E53" sqref="E53"/>
      <selection pane="bottomLeft" activeCell="E53" sqref="E53"/>
      <selection pane="bottomRight" activeCell="B30" sqref="B30"/>
    </sheetView>
  </sheetViews>
  <sheetFormatPr defaultRowHeight="18.75" x14ac:dyDescent="0.3"/>
  <cols>
    <col min="1" max="1" width="7.28515625" style="2" customWidth="1"/>
    <col min="2" max="2" width="41.85546875" style="2" customWidth="1"/>
    <col min="3" max="3" width="22.140625" style="2" customWidth="1"/>
    <col min="4" max="4" width="21.7109375" style="2" customWidth="1"/>
    <col min="5" max="5" width="23.140625" style="2" customWidth="1"/>
    <col min="6" max="9" width="18.42578125" style="2" customWidth="1"/>
    <col min="10" max="10" width="21.85546875" style="2" customWidth="1"/>
    <col min="11" max="11" width="18.7109375" style="2" customWidth="1"/>
    <col min="12" max="13" width="16.5703125" style="2" customWidth="1"/>
    <col min="14" max="14" width="38.140625" style="2" bestFit="1" customWidth="1"/>
    <col min="15" max="15" width="27.85546875" style="2" bestFit="1" customWidth="1"/>
    <col min="16" max="16" width="22.7109375" style="2" bestFit="1" customWidth="1"/>
    <col min="17" max="18" width="21.28515625" style="2" bestFit="1" customWidth="1"/>
    <col min="19" max="19" width="23" style="2" bestFit="1" customWidth="1"/>
    <col min="20" max="22" width="12.7109375" style="2" customWidth="1"/>
    <col min="23" max="23" width="9.140625" style="37"/>
    <col min="24" max="16384" width="9.140625" style="2"/>
  </cols>
  <sheetData>
    <row r="2" spans="1:14" x14ac:dyDescent="0.3">
      <c r="A2" s="36" t="s">
        <v>284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12"/>
    </row>
    <row r="3" spans="1:14" x14ac:dyDescent="0.3">
      <c r="A3" s="36" t="s">
        <v>285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9.5" thickBot="1" x14ac:dyDescent="0.3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143.25" customHeight="1" x14ac:dyDescent="0.3">
      <c r="A5" s="201" t="s">
        <v>8</v>
      </c>
      <c r="B5" s="184" t="s">
        <v>173</v>
      </c>
      <c r="C5" s="184" t="s">
        <v>174</v>
      </c>
      <c r="D5" s="184" t="s">
        <v>244</v>
      </c>
      <c r="E5" s="184" t="s">
        <v>245</v>
      </c>
      <c r="F5" s="184" t="s">
        <v>175</v>
      </c>
      <c r="G5" s="187" t="s">
        <v>440</v>
      </c>
      <c r="H5" s="187" t="s">
        <v>441</v>
      </c>
      <c r="I5" s="187" t="s">
        <v>442</v>
      </c>
      <c r="J5" s="184" t="s">
        <v>246</v>
      </c>
      <c r="K5" s="184" t="s">
        <v>247</v>
      </c>
      <c r="L5" s="184" t="s">
        <v>248</v>
      </c>
      <c r="M5" s="185" t="s">
        <v>176</v>
      </c>
      <c r="N5" s="22"/>
    </row>
    <row r="6" spans="1:14" ht="19.5" thickBot="1" x14ac:dyDescent="0.35">
      <c r="A6" s="204" t="s">
        <v>140</v>
      </c>
      <c r="B6" s="182">
        <v>2</v>
      </c>
      <c r="C6" s="182">
        <v>3</v>
      </c>
      <c r="D6" s="182">
        <v>4</v>
      </c>
      <c r="E6" s="182">
        <v>5</v>
      </c>
      <c r="F6" s="182">
        <v>6</v>
      </c>
      <c r="G6" s="182">
        <v>7</v>
      </c>
      <c r="H6" s="182">
        <v>8</v>
      </c>
      <c r="I6" s="182">
        <v>9</v>
      </c>
      <c r="J6" s="182">
        <v>10</v>
      </c>
      <c r="K6" s="182">
        <v>11</v>
      </c>
      <c r="L6" s="182">
        <v>12</v>
      </c>
      <c r="M6" s="183">
        <v>13</v>
      </c>
    </row>
    <row r="7" spans="1:14" x14ac:dyDescent="0.3">
      <c r="A7" s="128"/>
      <c r="B7" s="129" t="s">
        <v>177</v>
      </c>
      <c r="C7" s="10" t="s">
        <v>204</v>
      </c>
      <c r="D7" s="10" t="s">
        <v>190</v>
      </c>
      <c r="E7" s="10" t="s">
        <v>190</v>
      </c>
      <c r="F7" s="413">
        <f>F9+F8</f>
        <v>0</v>
      </c>
      <c r="G7" s="413">
        <f>G9+G8</f>
        <v>0</v>
      </c>
      <c r="H7" s="413">
        <f>H9+H8</f>
        <v>0</v>
      </c>
      <c r="I7" s="413">
        <f>I9+I8</f>
        <v>0</v>
      </c>
      <c r="J7" s="414" t="s">
        <v>190</v>
      </c>
      <c r="K7" s="92" t="s">
        <v>204</v>
      </c>
      <c r="L7" s="413">
        <f>L9+L8</f>
        <v>0</v>
      </c>
      <c r="M7" s="413">
        <f>M9+M8</f>
        <v>0</v>
      </c>
    </row>
    <row r="8" spans="1:14" ht="75" x14ac:dyDescent="0.3">
      <c r="A8" s="25" t="s">
        <v>43</v>
      </c>
      <c r="B8" s="19" t="s">
        <v>172</v>
      </c>
      <c r="C8" s="4" t="s">
        <v>190</v>
      </c>
      <c r="D8" s="4" t="s">
        <v>190</v>
      </c>
      <c r="E8" s="4" t="s">
        <v>190</v>
      </c>
      <c r="F8" s="320">
        <f>SUM(ТД_п19.1[6])</f>
        <v>0</v>
      </c>
      <c r="G8" s="320">
        <f>SUM(ТД_п19.1[7])</f>
        <v>0</v>
      </c>
      <c r="H8" s="320">
        <f>SUM(ТД_п19.1[8])</f>
        <v>0</v>
      </c>
      <c r="I8" s="320">
        <f>SUM(ТД_п19.1[9])</f>
        <v>0</v>
      </c>
      <c r="J8" s="34" t="s">
        <v>190</v>
      </c>
      <c r="K8" s="35" t="s">
        <v>204</v>
      </c>
      <c r="L8" s="320">
        <f>SUM(ТД_п19.1[12])</f>
        <v>0</v>
      </c>
      <c r="M8" s="320">
        <f>SUM(ТД_п19.1[13])</f>
        <v>0</v>
      </c>
    </row>
    <row r="9" spans="1:14" ht="56.25" x14ac:dyDescent="0.3">
      <c r="A9" s="13" t="s">
        <v>62</v>
      </c>
      <c r="B9" s="19" t="s">
        <v>200</v>
      </c>
      <c r="C9" s="26" t="s">
        <v>204</v>
      </c>
      <c r="D9" s="4" t="s">
        <v>190</v>
      </c>
      <c r="E9" s="4" t="s">
        <v>190</v>
      </c>
      <c r="F9" s="320">
        <f>SUM(ТД_п19.2[6])</f>
        <v>0</v>
      </c>
      <c r="G9" s="320">
        <f>SUM(ТД_п19.2[7])</f>
        <v>0</v>
      </c>
      <c r="H9" s="320">
        <f>SUM(ТД_п19.2[8])</f>
        <v>0</v>
      </c>
      <c r="I9" s="320">
        <f>SUM(ТД_п19.2[9])</f>
        <v>0</v>
      </c>
      <c r="J9" s="34" t="s">
        <v>190</v>
      </c>
      <c r="K9" s="35" t="s">
        <v>204</v>
      </c>
      <c r="L9" s="320">
        <f>SUM(ТД_п19.2[12])</f>
        <v>0</v>
      </c>
      <c r="M9" s="320">
        <f>SUM(ТД_п19.2[13])</f>
        <v>0</v>
      </c>
    </row>
    <row r="10" spans="1:14" ht="22.5" x14ac:dyDescent="0.3">
      <c r="A10" s="36" t="s">
        <v>399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55"/>
      <c r="M10" s="36"/>
      <c r="N10" s="36"/>
    </row>
    <row r="11" spans="1:14" ht="22.5" x14ac:dyDescent="0.3">
      <c r="A11" s="36" t="s">
        <v>654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ht="22.5" x14ac:dyDescent="0.3">
      <c r="A12" s="36" t="s">
        <v>400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</row>
  </sheetData>
  <sheetProtection password="CAB2" sheet="1" objects="1" scenarios="1" formatColumns="0" formatRows="0" selectLockedCells="1"/>
  <printOptions horizontalCentered="1"/>
  <pageMargins left="0.39370078740157483" right="0.39370078740157483" top="0.39370078740157483" bottom="0.39370078740157483" header="0.19685039370078741" footer="0.19685039370078741"/>
  <pageSetup paperSize="9" scale="52" fitToHeight="1000" orientation="landscape" r:id="rId1"/>
  <headerFooter>
    <oddFooter>&amp;L&amp;"Times New Roman,обычный"&amp;12&amp;A&amp;R&amp;"Times New Roman,обычный"&amp;12&amp;P из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pageSetUpPr fitToPage="1"/>
  </sheetPr>
  <dimension ref="A2:W20"/>
  <sheetViews>
    <sheetView showGridLines="0" view="pageBreakPreview" zoomScale="60" zoomScaleNormal="40" workbookViewId="0">
      <pane xSplit="1" ySplit="5" topLeftCell="B6" activePane="bottomRight" state="frozen"/>
      <selection activeCell="E53" sqref="E53"/>
      <selection pane="topRight" activeCell="E53" sqref="E53"/>
      <selection pane="bottomLeft" activeCell="E53" sqref="E53"/>
      <selection pane="bottomRight" activeCell="E36" sqref="E36"/>
    </sheetView>
  </sheetViews>
  <sheetFormatPr defaultRowHeight="18.75" x14ac:dyDescent="0.3"/>
  <cols>
    <col min="1" max="1" width="7.28515625" style="68" customWidth="1"/>
    <col min="2" max="2" width="36.42578125" style="2" customWidth="1"/>
    <col min="3" max="3" width="33" style="2" customWidth="1"/>
    <col min="4" max="5" width="22" style="2" customWidth="1"/>
    <col min="6" max="9" width="17.7109375" style="2" customWidth="1"/>
    <col min="10" max="10" width="33" style="2" customWidth="1"/>
    <col min="11" max="11" width="20.42578125" style="2" customWidth="1"/>
    <col min="12" max="12" width="18.5703125" style="2" customWidth="1"/>
    <col min="13" max="13" width="20.140625" style="2" customWidth="1"/>
    <col min="14" max="14" width="38.140625" style="2" bestFit="1" customWidth="1"/>
    <col min="15" max="15" width="27.85546875" style="2" bestFit="1" customWidth="1"/>
    <col min="16" max="16" width="22.7109375" style="2" bestFit="1" customWidth="1"/>
    <col min="17" max="18" width="21.28515625" style="2" bestFit="1" customWidth="1"/>
    <col min="19" max="19" width="23" style="2" bestFit="1" customWidth="1"/>
    <col min="20" max="22" width="12.7109375" style="2" customWidth="1"/>
    <col min="23" max="23" width="9.140625" style="37"/>
    <col min="24" max="16384" width="9.140625" style="2"/>
  </cols>
  <sheetData>
    <row r="2" spans="1:14" x14ac:dyDescent="0.3">
      <c r="A2" s="415" t="s">
        <v>513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12"/>
    </row>
    <row r="3" spans="1:14" ht="19.5" thickBot="1" x14ac:dyDescent="0.35">
      <c r="A3" s="41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37.25" customHeight="1" thickBot="1" x14ac:dyDescent="0.35">
      <c r="A4" s="407" t="s">
        <v>8</v>
      </c>
      <c r="B4" s="122" t="s">
        <v>173</v>
      </c>
      <c r="C4" s="122" t="s">
        <v>655</v>
      </c>
      <c r="D4" s="122" t="s">
        <v>244</v>
      </c>
      <c r="E4" s="122" t="s">
        <v>245</v>
      </c>
      <c r="F4" s="122" t="s">
        <v>175</v>
      </c>
      <c r="G4" s="127" t="s">
        <v>647</v>
      </c>
      <c r="H4" s="127" t="s">
        <v>648</v>
      </c>
      <c r="I4" s="127" t="s">
        <v>649</v>
      </c>
      <c r="J4" s="122" t="s">
        <v>246</v>
      </c>
      <c r="K4" s="122" t="s">
        <v>650</v>
      </c>
      <c r="L4" s="122" t="s">
        <v>248</v>
      </c>
      <c r="M4" s="123" t="s">
        <v>176</v>
      </c>
      <c r="N4" s="80"/>
    </row>
    <row r="5" spans="1:14" ht="19.5" thickBot="1" x14ac:dyDescent="0.35">
      <c r="A5" s="416" t="s">
        <v>140</v>
      </c>
      <c r="B5" s="125" t="s">
        <v>143</v>
      </c>
      <c r="C5" s="125" t="s">
        <v>142</v>
      </c>
      <c r="D5" s="125" t="s">
        <v>141</v>
      </c>
      <c r="E5" s="125" t="s">
        <v>153</v>
      </c>
      <c r="F5" s="125" t="s">
        <v>154</v>
      </c>
      <c r="G5" s="125" t="s">
        <v>155</v>
      </c>
      <c r="H5" s="125" t="s">
        <v>156</v>
      </c>
      <c r="I5" s="125" t="s">
        <v>157</v>
      </c>
      <c r="J5" s="125" t="s">
        <v>158</v>
      </c>
      <c r="K5" s="125" t="s">
        <v>159</v>
      </c>
      <c r="L5" s="125" t="s">
        <v>160</v>
      </c>
      <c r="M5" s="126" t="s">
        <v>192</v>
      </c>
    </row>
    <row r="6" spans="1:14" x14ac:dyDescent="0.3">
      <c r="A6" s="417" t="s">
        <v>140</v>
      </c>
      <c r="B6" s="315"/>
      <c r="C6" s="315"/>
      <c r="D6" s="301"/>
      <c r="E6" s="301"/>
      <c r="F6" s="301"/>
      <c r="G6" s="301"/>
      <c r="H6" s="301"/>
      <c r="I6" s="301"/>
      <c r="J6" s="315"/>
      <c r="K6" s="315"/>
      <c r="L6" s="302"/>
      <c r="M6" s="380"/>
      <c r="N6" s="80"/>
    </row>
    <row r="7" spans="1:14" x14ac:dyDescent="0.3">
      <c r="A7" s="409" t="s">
        <v>143</v>
      </c>
      <c r="B7" s="316"/>
      <c r="C7" s="316"/>
      <c r="D7" s="304"/>
      <c r="E7" s="304"/>
      <c r="F7" s="304"/>
      <c r="G7" s="304"/>
      <c r="H7" s="304"/>
      <c r="I7" s="304"/>
      <c r="J7" s="316"/>
      <c r="K7" s="316"/>
      <c r="L7" s="305"/>
      <c r="M7" s="299"/>
      <c r="N7" s="3"/>
    </row>
    <row r="8" spans="1:14" x14ac:dyDescent="0.3">
      <c r="A8" s="409" t="s">
        <v>142</v>
      </c>
      <c r="B8" s="316"/>
      <c r="C8" s="316"/>
      <c r="D8" s="304"/>
      <c r="E8" s="304"/>
      <c r="F8" s="304"/>
      <c r="G8" s="304"/>
      <c r="H8" s="304"/>
      <c r="I8" s="304"/>
      <c r="J8" s="316"/>
      <c r="K8" s="316"/>
      <c r="L8" s="305"/>
      <c r="M8" s="299"/>
      <c r="N8" s="3"/>
    </row>
    <row r="9" spans="1:14" x14ac:dyDescent="0.3">
      <c r="A9" s="409" t="s">
        <v>141</v>
      </c>
      <c r="B9" s="316"/>
      <c r="C9" s="316"/>
      <c r="D9" s="304"/>
      <c r="E9" s="304"/>
      <c r="F9" s="304"/>
      <c r="G9" s="304"/>
      <c r="H9" s="304"/>
      <c r="I9" s="304"/>
      <c r="J9" s="316"/>
      <c r="K9" s="316"/>
      <c r="L9" s="305"/>
      <c r="M9" s="299"/>
      <c r="N9" s="3"/>
    </row>
    <row r="10" spans="1:14" x14ac:dyDescent="0.3">
      <c r="A10" s="409" t="s">
        <v>153</v>
      </c>
      <c r="B10" s="316"/>
      <c r="C10" s="316"/>
      <c r="D10" s="304"/>
      <c r="E10" s="304"/>
      <c r="F10" s="304"/>
      <c r="G10" s="304"/>
      <c r="H10" s="304"/>
      <c r="I10" s="304"/>
      <c r="J10" s="316"/>
      <c r="K10" s="316"/>
      <c r="L10" s="305"/>
      <c r="M10" s="299"/>
      <c r="N10" s="3"/>
    </row>
    <row r="11" spans="1:14" x14ac:dyDescent="0.3">
      <c r="A11" s="409" t="s">
        <v>154</v>
      </c>
      <c r="B11" s="316"/>
      <c r="C11" s="316"/>
      <c r="D11" s="304"/>
      <c r="E11" s="304"/>
      <c r="F11" s="304"/>
      <c r="G11" s="304"/>
      <c r="H11" s="304"/>
      <c r="I11" s="304"/>
      <c r="J11" s="316"/>
      <c r="K11" s="316"/>
      <c r="L11" s="305"/>
      <c r="M11" s="299"/>
      <c r="N11" s="3"/>
    </row>
    <row r="12" spans="1:14" x14ac:dyDescent="0.3">
      <c r="A12" s="409" t="s">
        <v>155</v>
      </c>
      <c r="B12" s="316"/>
      <c r="C12" s="316"/>
      <c r="D12" s="304"/>
      <c r="E12" s="304"/>
      <c r="F12" s="304"/>
      <c r="G12" s="304"/>
      <c r="H12" s="304"/>
      <c r="I12" s="304"/>
      <c r="J12" s="316"/>
      <c r="K12" s="316"/>
      <c r="L12" s="305"/>
      <c r="M12" s="299"/>
      <c r="N12" s="3"/>
    </row>
    <row r="13" spans="1:14" x14ac:dyDescent="0.3">
      <c r="A13" s="418" t="s">
        <v>156</v>
      </c>
      <c r="B13" s="316"/>
      <c r="C13" s="316"/>
      <c r="D13" s="304"/>
      <c r="E13" s="304"/>
      <c r="F13" s="304"/>
      <c r="G13" s="304"/>
      <c r="H13" s="304"/>
      <c r="I13" s="304"/>
      <c r="J13" s="316"/>
      <c r="K13" s="316"/>
      <c r="L13" s="305"/>
      <c r="M13" s="299"/>
      <c r="N13" s="80"/>
    </row>
    <row r="14" spans="1:14" x14ac:dyDescent="0.3">
      <c r="A14" s="409" t="s">
        <v>157</v>
      </c>
      <c r="B14" s="316"/>
      <c r="C14" s="316"/>
      <c r="D14" s="304"/>
      <c r="E14" s="304"/>
      <c r="F14" s="304"/>
      <c r="G14" s="304"/>
      <c r="H14" s="304"/>
      <c r="I14" s="304"/>
      <c r="J14" s="316"/>
      <c r="K14" s="316"/>
      <c r="L14" s="305"/>
      <c r="M14" s="299"/>
    </row>
    <row r="15" spans="1:14" x14ac:dyDescent="0.3">
      <c r="A15" s="419" t="s">
        <v>158</v>
      </c>
      <c r="B15" s="420"/>
      <c r="C15" s="420"/>
      <c r="D15" s="307"/>
      <c r="E15" s="307"/>
      <c r="F15" s="307"/>
      <c r="G15" s="307"/>
      <c r="H15" s="307"/>
      <c r="I15" s="307"/>
      <c r="J15" s="420"/>
      <c r="K15" s="420"/>
      <c r="L15" s="298"/>
      <c r="M15" s="294"/>
    </row>
    <row r="16" spans="1:14" x14ac:dyDescent="0.3">
      <c r="A16" s="410" t="s">
        <v>25</v>
      </c>
      <c r="B16" s="152"/>
      <c r="C16" s="152"/>
      <c r="D16" s="153"/>
      <c r="E16" s="153"/>
      <c r="F16" s="155"/>
      <c r="G16" s="155"/>
      <c r="H16" s="153"/>
      <c r="I16" s="153"/>
      <c r="J16" s="152"/>
      <c r="K16" s="152"/>
      <c r="L16" s="155"/>
      <c r="M16" s="157"/>
    </row>
    <row r="17" spans="1:1" x14ac:dyDescent="0.3">
      <c r="A17" s="393" t="s">
        <v>608</v>
      </c>
    </row>
    <row r="18" spans="1:1" x14ac:dyDescent="0.3">
      <c r="A18" s="393" t="s">
        <v>609</v>
      </c>
    </row>
    <row r="19" spans="1:1" x14ac:dyDescent="0.3">
      <c r="A19" s="393" t="s">
        <v>610</v>
      </c>
    </row>
    <row r="20" spans="1:1" x14ac:dyDescent="0.3">
      <c r="A20" s="393" t="s">
        <v>611</v>
      </c>
    </row>
  </sheetData>
  <sheetProtection password="CAB2" sheet="1" objects="1" scenarios="1" formatColumns="0" formatRows="0" insertRows="0"/>
  <dataValidations count="1">
    <dataValidation type="list" allowBlank="1" showInputMessage="1" showErrorMessage="1" sqref="B6:B16">
      <formula1>Муниципалитеты_п2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9" scale="49" fitToHeight="1000" orientation="landscape" r:id="rId1"/>
  <headerFooter>
    <oddFooter>&amp;L&amp;"Times New Roman,обычный"&amp;12&amp;A&amp;R&amp;"Times New Roman,обычный"&amp;12&amp;P из &amp;N</oddFooter>
  </headerFooter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pageSetUpPr fitToPage="1"/>
  </sheetPr>
  <dimension ref="A2:W20"/>
  <sheetViews>
    <sheetView showGridLines="0" view="pageBreakPreview" zoomScale="60" zoomScaleNormal="40" workbookViewId="0">
      <pane xSplit="1" ySplit="5" topLeftCell="B6" activePane="bottomRight" state="frozen"/>
      <selection activeCell="E53" sqref="E53"/>
      <selection pane="topRight" activeCell="E53" sqref="E53"/>
      <selection pane="bottomLeft" activeCell="E53" sqref="E53"/>
      <selection pane="bottomRight" activeCell="F31" sqref="F31"/>
    </sheetView>
  </sheetViews>
  <sheetFormatPr defaultRowHeight="18.75" x14ac:dyDescent="0.3"/>
  <cols>
    <col min="1" max="1" width="7.28515625" style="68" customWidth="1"/>
    <col min="2" max="2" width="36.85546875" style="2" customWidth="1"/>
    <col min="3" max="3" width="41.28515625" style="2" customWidth="1"/>
    <col min="4" max="4" width="23.7109375" style="2" customWidth="1"/>
    <col min="5" max="5" width="22.140625" style="2" customWidth="1"/>
    <col min="6" max="9" width="20.42578125" style="2" customWidth="1"/>
    <col min="10" max="10" width="39.42578125" style="2" customWidth="1"/>
    <col min="11" max="11" width="26.5703125" style="2" customWidth="1"/>
    <col min="12" max="12" width="21.140625" style="2" customWidth="1"/>
    <col min="13" max="13" width="18" style="2" customWidth="1"/>
    <col min="14" max="14" width="38.140625" style="2" bestFit="1" customWidth="1"/>
    <col min="15" max="15" width="27.85546875" style="2" bestFit="1" customWidth="1"/>
    <col min="16" max="16" width="22.7109375" style="2" bestFit="1" customWidth="1"/>
    <col min="17" max="18" width="21.28515625" style="2" bestFit="1" customWidth="1"/>
    <col min="19" max="19" width="23" style="2" bestFit="1" customWidth="1"/>
    <col min="20" max="22" width="12.7109375" style="2" customWidth="1"/>
    <col min="23" max="23" width="9.140625" style="37"/>
    <col min="24" max="16384" width="9.140625" style="2"/>
  </cols>
  <sheetData>
    <row r="2" spans="1:14" x14ac:dyDescent="0.3">
      <c r="A2" s="415" t="s">
        <v>514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12"/>
    </row>
    <row r="3" spans="1:14" ht="19.5" thickBot="1" x14ac:dyDescent="0.35">
      <c r="A3" s="41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27.5" customHeight="1" thickBot="1" x14ac:dyDescent="0.35">
      <c r="A4" s="407" t="s">
        <v>8</v>
      </c>
      <c r="B4" s="122" t="s">
        <v>173</v>
      </c>
      <c r="C4" s="122" t="s">
        <v>655</v>
      </c>
      <c r="D4" s="122" t="s">
        <v>244</v>
      </c>
      <c r="E4" s="122" t="s">
        <v>245</v>
      </c>
      <c r="F4" s="122" t="s">
        <v>175</v>
      </c>
      <c r="G4" s="127" t="s">
        <v>647</v>
      </c>
      <c r="H4" s="127" t="s">
        <v>648</v>
      </c>
      <c r="I4" s="127" t="s">
        <v>649</v>
      </c>
      <c r="J4" s="122" t="s">
        <v>246</v>
      </c>
      <c r="K4" s="122" t="s">
        <v>650</v>
      </c>
      <c r="L4" s="122" t="s">
        <v>651</v>
      </c>
      <c r="M4" s="123" t="s">
        <v>176</v>
      </c>
      <c r="N4" s="80"/>
    </row>
    <row r="5" spans="1:14" ht="19.5" thickBot="1" x14ac:dyDescent="0.35">
      <c r="A5" s="416" t="s">
        <v>140</v>
      </c>
      <c r="B5" s="125" t="s">
        <v>143</v>
      </c>
      <c r="C5" s="125" t="s">
        <v>142</v>
      </c>
      <c r="D5" s="125" t="s">
        <v>141</v>
      </c>
      <c r="E5" s="125" t="s">
        <v>153</v>
      </c>
      <c r="F5" s="125" t="s">
        <v>154</v>
      </c>
      <c r="G5" s="125" t="s">
        <v>155</v>
      </c>
      <c r="H5" s="125" t="s">
        <v>156</v>
      </c>
      <c r="I5" s="125" t="s">
        <v>157</v>
      </c>
      <c r="J5" s="125" t="s">
        <v>158</v>
      </c>
      <c r="K5" s="125" t="s">
        <v>159</v>
      </c>
      <c r="L5" s="125" t="s">
        <v>160</v>
      </c>
      <c r="M5" s="126" t="s">
        <v>192</v>
      </c>
    </row>
    <row r="6" spans="1:14" x14ac:dyDescent="0.3">
      <c r="A6" s="408" t="s">
        <v>140</v>
      </c>
      <c r="B6" s="315"/>
      <c r="C6" s="315"/>
      <c r="D6" s="301"/>
      <c r="E6" s="301"/>
      <c r="F6" s="301"/>
      <c r="G6" s="301"/>
      <c r="H6" s="301"/>
      <c r="I6" s="301"/>
      <c r="J6" s="315"/>
      <c r="K6" s="315"/>
      <c r="L6" s="302"/>
      <c r="M6" s="380"/>
      <c r="N6" s="3"/>
    </row>
    <row r="7" spans="1:14" x14ac:dyDescent="0.3">
      <c r="A7" s="409" t="s">
        <v>143</v>
      </c>
      <c r="B7" s="316"/>
      <c r="C7" s="316"/>
      <c r="D7" s="304"/>
      <c r="E7" s="304"/>
      <c r="F7" s="304"/>
      <c r="G7" s="304"/>
      <c r="H7" s="304"/>
      <c r="I7" s="304"/>
      <c r="J7" s="316"/>
      <c r="K7" s="316"/>
      <c r="L7" s="305"/>
      <c r="M7" s="299"/>
      <c r="N7" s="3"/>
    </row>
    <row r="8" spans="1:14" x14ac:dyDescent="0.3">
      <c r="A8" s="409" t="s">
        <v>142</v>
      </c>
      <c r="B8" s="316"/>
      <c r="C8" s="316"/>
      <c r="D8" s="304"/>
      <c r="E8" s="304"/>
      <c r="F8" s="304"/>
      <c r="G8" s="304"/>
      <c r="H8" s="304"/>
      <c r="I8" s="304"/>
      <c r="J8" s="316"/>
      <c r="K8" s="316"/>
      <c r="L8" s="305"/>
      <c r="M8" s="299"/>
      <c r="N8" s="3"/>
    </row>
    <row r="9" spans="1:14" x14ac:dyDescent="0.3">
      <c r="A9" s="409" t="s">
        <v>141</v>
      </c>
      <c r="B9" s="316"/>
      <c r="C9" s="316"/>
      <c r="D9" s="304"/>
      <c r="E9" s="304"/>
      <c r="F9" s="304"/>
      <c r="G9" s="304"/>
      <c r="H9" s="304"/>
      <c r="I9" s="304"/>
      <c r="J9" s="316"/>
      <c r="K9" s="316"/>
      <c r="L9" s="305"/>
      <c r="M9" s="299"/>
      <c r="N9" s="3"/>
    </row>
    <row r="10" spans="1:14" x14ac:dyDescent="0.3">
      <c r="A10" s="409" t="s">
        <v>153</v>
      </c>
      <c r="B10" s="316"/>
      <c r="C10" s="316"/>
      <c r="D10" s="304"/>
      <c r="E10" s="304"/>
      <c r="F10" s="304"/>
      <c r="G10" s="304"/>
      <c r="H10" s="304"/>
      <c r="I10" s="304"/>
      <c r="J10" s="316"/>
      <c r="K10" s="316"/>
      <c r="L10" s="305"/>
      <c r="M10" s="299"/>
      <c r="N10" s="3"/>
    </row>
    <row r="11" spans="1:14" x14ac:dyDescent="0.3">
      <c r="A11" s="409" t="s">
        <v>154</v>
      </c>
      <c r="B11" s="316"/>
      <c r="C11" s="316"/>
      <c r="D11" s="304"/>
      <c r="E11" s="304"/>
      <c r="F11" s="304"/>
      <c r="G11" s="304"/>
      <c r="H11" s="304"/>
      <c r="I11" s="304"/>
      <c r="J11" s="316"/>
      <c r="K11" s="316"/>
      <c r="L11" s="305"/>
      <c r="M11" s="299"/>
      <c r="N11" s="3"/>
    </row>
    <row r="12" spans="1:14" x14ac:dyDescent="0.3">
      <c r="A12" s="418" t="s">
        <v>155</v>
      </c>
      <c r="B12" s="316"/>
      <c r="C12" s="316"/>
      <c r="D12" s="304"/>
      <c r="E12" s="304"/>
      <c r="F12" s="304"/>
      <c r="G12" s="304"/>
      <c r="H12" s="304"/>
      <c r="I12" s="304"/>
      <c r="J12" s="316"/>
      <c r="K12" s="316"/>
      <c r="L12" s="305"/>
      <c r="M12" s="299"/>
      <c r="N12" s="80"/>
    </row>
    <row r="13" spans="1:14" x14ac:dyDescent="0.3">
      <c r="A13" s="409" t="s">
        <v>156</v>
      </c>
      <c r="B13" s="316"/>
      <c r="C13" s="316"/>
      <c r="D13" s="304"/>
      <c r="E13" s="304"/>
      <c r="F13" s="304"/>
      <c r="G13" s="304"/>
      <c r="H13" s="304"/>
      <c r="I13" s="304"/>
      <c r="J13" s="316"/>
      <c r="K13" s="316"/>
      <c r="L13" s="305"/>
      <c r="M13" s="299"/>
    </row>
    <row r="14" spans="1:14" x14ac:dyDescent="0.3">
      <c r="A14" s="421">
        <v>9</v>
      </c>
      <c r="B14" s="316"/>
      <c r="C14" s="316"/>
      <c r="D14" s="304"/>
      <c r="E14" s="304"/>
      <c r="F14" s="304"/>
      <c r="G14" s="304"/>
      <c r="H14" s="304"/>
      <c r="I14" s="304"/>
      <c r="J14" s="316"/>
      <c r="K14" s="316"/>
      <c r="L14" s="305"/>
      <c r="M14" s="299"/>
    </row>
    <row r="15" spans="1:14" x14ac:dyDescent="0.3">
      <c r="A15" s="421">
        <v>10</v>
      </c>
      <c r="B15" s="316"/>
      <c r="C15" s="316"/>
      <c r="D15" s="304"/>
      <c r="E15" s="304"/>
      <c r="F15" s="304"/>
      <c r="G15" s="304"/>
      <c r="H15" s="304"/>
      <c r="I15" s="304"/>
      <c r="J15" s="316"/>
      <c r="K15" s="316"/>
      <c r="L15" s="305"/>
      <c r="M15" s="299"/>
    </row>
    <row r="16" spans="1:14" x14ac:dyDescent="0.3">
      <c r="A16" s="422" t="s">
        <v>25</v>
      </c>
      <c r="B16" s="16"/>
      <c r="C16" s="16"/>
      <c r="D16" s="35"/>
      <c r="E16" s="35"/>
      <c r="F16" s="154"/>
      <c r="G16" s="154"/>
      <c r="H16" s="154"/>
      <c r="I16" s="154"/>
      <c r="J16" s="16"/>
      <c r="K16" s="16"/>
      <c r="L16" s="154"/>
      <c r="M16" s="158"/>
    </row>
    <row r="17" spans="1:1" x14ac:dyDescent="0.3">
      <c r="A17" s="393" t="s">
        <v>608</v>
      </c>
    </row>
    <row r="18" spans="1:1" x14ac:dyDescent="0.3">
      <c r="A18" s="393" t="s">
        <v>609</v>
      </c>
    </row>
    <row r="19" spans="1:1" x14ac:dyDescent="0.3">
      <c r="A19" s="393" t="s">
        <v>610</v>
      </c>
    </row>
    <row r="20" spans="1:1" x14ac:dyDescent="0.3">
      <c r="A20" s="393" t="s">
        <v>611</v>
      </c>
    </row>
  </sheetData>
  <sheetProtection password="CAB2" sheet="1" objects="1" scenarios="1" formatColumns="0" formatRows="0" insertRows="0"/>
  <dataValidations count="1">
    <dataValidation type="list" allowBlank="1" showInputMessage="1" showErrorMessage="1" sqref="B6:B16">
      <formula1>Муниципалитеты_п2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9" scale="43" fitToHeight="1000" orientation="landscape" r:id="rId1"/>
  <headerFooter>
    <oddFooter>&amp;L&amp;"Times New Roman,обычный"&amp;12&amp;A&amp;R&amp;"Times New Roman,обычный"&amp;12&amp;P из &amp;N</oddFooter>
  </headerFooter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W37"/>
  <sheetViews>
    <sheetView showGridLines="0" view="pageBreakPreview" zoomScale="60" zoomScaleNormal="40" workbookViewId="0">
      <pane ySplit="4" topLeftCell="A5" activePane="bottomLeft" state="frozen"/>
      <selection pane="bottomLeft" activeCell="F25" sqref="F25"/>
    </sheetView>
  </sheetViews>
  <sheetFormatPr defaultRowHeight="18.75" x14ac:dyDescent="0.3"/>
  <cols>
    <col min="1" max="1" width="7.28515625" style="68" customWidth="1"/>
    <col min="2" max="2" width="38.5703125" style="68" customWidth="1"/>
    <col min="3" max="3" width="41.5703125" style="68" customWidth="1"/>
    <col min="4" max="4" width="21.85546875" style="2" customWidth="1"/>
    <col min="5" max="5" width="24.7109375" style="2" customWidth="1"/>
    <col min="6" max="6" width="27.28515625" style="2" customWidth="1"/>
    <col min="7" max="7" width="30.28515625" style="2" customWidth="1"/>
    <col min="8" max="8" width="19" style="2" customWidth="1"/>
    <col min="9" max="9" width="24.7109375" style="2" customWidth="1"/>
    <col min="10" max="10" width="22.5703125" style="2" customWidth="1"/>
    <col min="11" max="11" width="20.42578125" style="2" customWidth="1"/>
    <col min="12" max="12" width="21.140625" style="2" customWidth="1"/>
    <col min="13" max="13" width="22" style="2" customWidth="1"/>
    <col min="14" max="14" width="38.140625" style="2" bestFit="1" customWidth="1"/>
    <col min="15" max="15" width="27.85546875" style="2" bestFit="1" customWidth="1"/>
    <col min="16" max="16" width="22.7109375" style="2" bestFit="1" customWidth="1"/>
    <col min="17" max="18" width="21.28515625" style="2" bestFit="1" customWidth="1"/>
    <col min="19" max="19" width="23" style="2" bestFit="1" customWidth="1"/>
    <col min="20" max="22" width="12.7109375" style="2" customWidth="1"/>
    <col min="23" max="23" width="9.140625" style="37"/>
    <col min="24" max="16384" width="9.140625" style="2"/>
  </cols>
  <sheetData>
    <row r="1" spans="1:14" ht="22.5" x14ac:dyDescent="0.3">
      <c r="A1" s="68" t="s">
        <v>377</v>
      </c>
      <c r="B1" s="44"/>
      <c r="C1" s="44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9.5" thickBot="1" x14ac:dyDescent="0.35">
      <c r="B2" s="44"/>
      <c r="C2" s="44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31.25" x14ac:dyDescent="0.3">
      <c r="A3" s="396" t="s">
        <v>8</v>
      </c>
      <c r="B3" s="187" t="s">
        <v>7</v>
      </c>
      <c r="C3" s="187" t="s">
        <v>65</v>
      </c>
      <c r="D3" s="184" t="s">
        <v>178</v>
      </c>
      <c r="E3" s="184" t="s">
        <v>179</v>
      </c>
      <c r="F3" s="184" t="s">
        <v>180</v>
      </c>
      <c r="G3" s="185" t="s">
        <v>181</v>
      </c>
      <c r="H3" s="62"/>
      <c r="I3" s="22"/>
      <c r="J3" s="22"/>
      <c r="K3" s="22"/>
      <c r="L3" s="22"/>
      <c r="M3" s="22"/>
      <c r="N3" s="22"/>
    </row>
    <row r="4" spans="1:14" ht="19.5" thickBot="1" x14ac:dyDescent="0.35">
      <c r="A4" s="397" t="s">
        <v>140</v>
      </c>
      <c r="B4" s="193">
        <v>2</v>
      </c>
      <c r="C4" s="193">
        <v>3</v>
      </c>
      <c r="D4" s="182">
        <v>4</v>
      </c>
      <c r="E4" s="182">
        <v>5</v>
      </c>
      <c r="F4" s="182">
        <v>6</v>
      </c>
      <c r="G4" s="183">
        <v>7</v>
      </c>
      <c r="H4" s="3"/>
      <c r="I4" s="3"/>
      <c r="J4" s="3"/>
      <c r="K4" s="3"/>
      <c r="L4" s="3"/>
    </row>
    <row r="5" spans="1:14" x14ac:dyDescent="0.3">
      <c r="A5" s="394" t="str">
        <f t="array" ref="A5:A34">НомерацияМероприятий_п2</f>
        <v/>
      </c>
      <c r="B5" s="318" t="str">
        <f t="array" ref="B5:B34">НасПунктыМероприятий_п2</f>
        <v/>
      </c>
      <c r="C5" s="318" t="str">
        <f t="array" ref="C5:C34">Мероприятия_п2</f>
        <v/>
      </c>
      <c r="D5" s="301"/>
      <c r="E5" s="301"/>
      <c r="F5" s="301"/>
      <c r="G5" s="315"/>
      <c r="H5" s="12"/>
      <c r="I5" s="146"/>
      <c r="J5" s="3"/>
      <c r="K5" s="3"/>
      <c r="L5" s="3"/>
    </row>
    <row r="6" spans="1:14" x14ac:dyDescent="0.3">
      <c r="A6" s="395" t="str">
        <v/>
      </c>
      <c r="B6" s="16" t="str">
        <v/>
      </c>
      <c r="C6" s="16" t="str">
        <v/>
      </c>
      <c r="D6" s="304"/>
      <c r="E6" s="304"/>
      <c r="F6" s="304"/>
      <c r="G6" s="316"/>
      <c r="H6" s="29"/>
      <c r="I6" s="146"/>
      <c r="J6" s="3"/>
      <c r="K6" s="3"/>
      <c r="L6" s="3"/>
    </row>
    <row r="7" spans="1:14" x14ac:dyDescent="0.3">
      <c r="A7" s="402" t="str">
        <v/>
      </c>
      <c r="B7" s="16" t="str">
        <v/>
      </c>
      <c r="C7" s="16" t="str">
        <v/>
      </c>
      <c r="D7" s="304"/>
      <c r="E7" s="304"/>
      <c r="F7" s="304"/>
      <c r="G7" s="316"/>
      <c r="H7" s="22"/>
      <c r="I7" s="147"/>
      <c r="J7" s="22"/>
      <c r="K7" s="22"/>
      <c r="L7" s="22"/>
      <c r="M7" s="22"/>
      <c r="N7" s="22"/>
    </row>
    <row r="8" spans="1:14" x14ac:dyDescent="0.3">
      <c r="A8" s="395" t="str">
        <v/>
      </c>
      <c r="B8" s="16" t="str">
        <v/>
      </c>
      <c r="C8" s="16" t="str">
        <v/>
      </c>
      <c r="D8" s="304"/>
      <c r="E8" s="304"/>
      <c r="F8" s="304"/>
      <c r="G8" s="316"/>
      <c r="H8" s="3"/>
      <c r="I8" s="146"/>
      <c r="J8" s="3"/>
      <c r="K8" s="3"/>
      <c r="L8" s="3"/>
      <c r="M8" s="3"/>
      <c r="N8" s="3"/>
    </row>
    <row r="9" spans="1:14" x14ac:dyDescent="0.3">
      <c r="A9" s="395" t="str">
        <v/>
      </c>
      <c r="B9" s="16" t="str">
        <v/>
      </c>
      <c r="C9" s="16" t="str">
        <v/>
      </c>
      <c r="D9" s="304"/>
      <c r="E9" s="304"/>
      <c r="F9" s="304"/>
      <c r="G9" s="316"/>
      <c r="H9" s="3"/>
      <c r="I9" s="146"/>
      <c r="J9" s="3"/>
      <c r="K9" s="3"/>
      <c r="L9" s="3"/>
      <c r="M9" s="3"/>
      <c r="N9" s="3"/>
    </row>
    <row r="10" spans="1:14" x14ac:dyDescent="0.3">
      <c r="A10" s="395" t="str">
        <v/>
      </c>
      <c r="B10" s="16" t="str">
        <v/>
      </c>
      <c r="C10" s="16" t="str">
        <v/>
      </c>
      <c r="D10" s="304"/>
      <c r="E10" s="304"/>
      <c r="F10" s="304"/>
      <c r="G10" s="316"/>
      <c r="H10" s="3"/>
      <c r="I10" s="146"/>
      <c r="J10" s="3"/>
      <c r="K10" s="3"/>
      <c r="L10" s="3"/>
      <c r="M10" s="3"/>
      <c r="N10" s="3"/>
    </row>
    <row r="11" spans="1:14" x14ac:dyDescent="0.3">
      <c r="A11" s="395" t="str">
        <v/>
      </c>
      <c r="B11" s="16" t="str">
        <v/>
      </c>
      <c r="C11" s="16" t="str">
        <v/>
      </c>
      <c r="D11" s="304"/>
      <c r="E11" s="304"/>
      <c r="F11" s="304"/>
      <c r="G11" s="316"/>
      <c r="H11" s="3"/>
      <c r="I11" s="146"/>
      <c r="J11" s="3"/>
      <c r="K11" s="3"/>
      <c r="L11" s="3"/>
      <c r="M11" s="3"/>
      <c r="N11" s="3"/>
    </row>
    <row r="12" spans="1:14" x14ac:dyDescent="0.3">
      <c r="A12" s="395" t="str">
        <v/>
      </c>
      <c r="B12" s="16" t="str">
        <v/>
      </c>
      <c r="C12" s="16" t="str">
        <v/>
      </c>
      <c r="D12" s="304"/>
      <c r="E12" s="304"/>
      <c r="F12" s="304"/>
      <c r="G12" s="316"/>
      <c r="H12" s="3"/>
      <c r="I12" s="146"/>
      <c r="J12" s="3"/>
      <c r="K12" s="3"/>
      <c r="L12" s="3"/>
      <c r="M12" s="3"/>
      <c r="N12" s="3"/>
    </row>
    <row r="13" spans="1:14" x14ac:dyDescent="0.3">
      <c r="A13" s="395" t="str">
        <v/>
      </c>
      <c r="B13" s="16" t="str">
        <v/>
      </c>
      <c r="C13" s="16" t="str">
        <v/>
      </c>
      <c r="D13" s="304"/>
      <c r="E13" s="304"/>
      <c r="F13" s="304"/>
      <c r="G13" s="316"/>
      <c r="H13" s="3"/>
      <c r="I13" s="146"/>
      <c r="J13" s="3"/>
      <c r="K13" s="3"/>
      <c r="L13" s="3"/>
      <c r="M13" s="3"/>
      <c r="N13" s="3"/>
    </row>
    <row r="14" spans="1:14" x14ac:dyDescent="0.3">
      <c r="A14" s="402" t="str">
        <v/>
      </c>
      <c r="B14" s="16" t="str">
        <v/>
      </c>
      <c r="C14" s="16" t="str">
        <v/>
      </c>
      <c r="D14" s="304"/>
      <c r="E14" s="304"/>
      <c r="F14" s="304"/>
      <c r="G14" s="316"/>
      <c r="H14" s="22"/>
      <c r="I14" s="147"/>
      <c r="J14" s="22"/>
      <c r="K14" s="22"/>
      <c r="L14" s="22"/>
      <c r="M14" s="22"/>
      <c r="N14" s="22"/>
    </row>
    <row r="15" spans="1:14" x14ac:dyDescent="0.3">
      <c r="A15" s="395" t="str">
        <v/>
      </c>
      <c r="B15" s="16" t="str">
        <v/>
      </c>
      <c r="C15" s="16" t="str">
        <v/>
      </c>
      <c r="D15" s="304"/>
      <c r="E15" s="304"/>
      <c r="F15" s="304"/>
      <c r="G15" s="316"/>
      <c r="H15" s="3"/>
      <c r="I15" s="146"/>
      <c r="J15" s="3"/>
      <c r="K15" s="3"/>
      <c r="L15" s="3"/>
    </row>
    <row r="16" spans="1:14" x14ac:dyDescent="0.3">
      <c r="A16" s="395" t="str">
        <v/>
      </c>
      <c r="B16" s="16" t="str">
        <v/>
      </c>
      <c r="C16" s="16" t="str">
        <v/>
      </c>
      <c r="D16" s="304"/>
      <c r="E16" s="304"/>
      <c r="F16" s="304"/>
      <c r="G16" s="316"/>
      <c r="H16" s="3"/>
      <c r="I16" s="146"/>
      <c r="J16" s="3"/>
      <c r="K16" s="3"/>
      <c r="L16" s="3"/>
    </row>
    <row r="17" spans="1:14" x14ac:dyDescent="0.3">
      <c r="A17" s="402" t="str">
        <v/>
      </c>
      <c r="B17" s="16" t="str">
        <v/>
      </c>
      <c r="C17" s="16" t="str">
        <v/>
      </c>
      <c r="D17" s="304"/>
      <c r="E17" s="304"/>
      <c r="F17" s="304"/>
      <c r="G17" s="316"/>
      <c r="H17" s="22"/>
      <c r="I17" s="147"/>
      <c r="J17" s="22"/>
      <c r="K17" s="22"/>
      <c r="L17" s="22"/>
      <c r="M17" s="22"/>
      <c r="N17" s="22"/>
    </row>
    <row r="18" spans="1:14" x14ac:dyDescent="0.3">
      <c r="A18" s="395" t="str">
        <v/>
      </c>
      <c r="B18" s="16" t="str">
        <v/>
      </c>
      <c r="C18" s="16" t="str">
        <v/>
      </c>
      <c r="D18" s="304"/>
      <c r="E18" s="304"/>
      <c r="F18" s="304"/>
      <c r="G18" s="316"/>
      <c r="H18" s="3"/>
      <c r="I18" s="146"/>
      <c r="J18" s="3"/>
      <c r="K18" s="3"/>
      <c r="L18" s="3"/>
      <c r="M18" s="3"/>
      <c r="N18" s="3"/>
    </row>
    <row r="19" spans="1:14" x14ac:dyDescent="0.3">
      <c r="A19" s="395" t="str">
        <v/>
      </c>
      <c r="B19" s="16" t="str">
        <v/>
      </c>
      <c r="C19" s="16" t="str">
        <v/>
      </c>
      <c r="D19" s="304"/>
      <c r="E19" s="304"/>
      <c r="F19" s="304"/>
      <c r="G19" s="316"/>
      <c r="H19" s="3"/>
      <c r="I19" s="146"/>
      <c r="J19" s="3"/>
      <c r="K19" s="3"/>
      <c r="L19" s="3"/>
      <c r="M19" s="3"/>
      <c r="N19" s="3"/>
    </row>
    <row r="20" spans="1:14" x14ac:dyDescent="0.3">
      <c r="A20" s="395" t="str">
        <v/>
      </c>
      <c r="B20" s="16" t="str">
        <v/>
      </c>
      <c r="C20" s="16" t="str">
        <v/>
      </c>
      <c r="D20" s="304"/>
      <c r="E20" s="304"/>
      <c r="F20" s="304"/>
      <c r="G20" s="316"/>
      <c r="H20" s="3"/>
      <c r="I20" s="146"/>
      <c r="J20" s="3"/>
      <c r="K20" s="3"/>
      <c r="L20" s="3"/>
      <c r="M20" s="3"/>
      <c r="N20" s="3"/>
    </row>
    <row r="21" spans="1:14" x14ac:dyDescent="0.3">
      <c r="A21" s="395" t="str">
        <v/>
      </c>
      <c r="B21" s="16" t="str">
        <v/>
      </c>
      <c r="C21" s="16" t="str">
        <v/>
      </c>
      <c r="D21" s="304"/>
      <c r="E21" s="304"/>
      <c r="F21" s="304"/>
      <c r="G21" s="316"/>
      <c r="H21" s="3"/>
      <c r="I21" s="146"/>
      <c r="J21" s="3"/>
      <c r="K21" s="3"/>
      <c r="L21" s="3"/>
      <c r="M21" s="3"/>
      <c r="N21" s="3"/>
    </row>
    <row r="22" spans="1:14" x14ac:dyDescent="0.3">
      <c r="A22" s="395" t="str">
        <v/>
      </c>
      <c r="B22" s="16" t="str">
        <v/>
      </c>
      <c r="C22" s="16" t="str">
        <v/>
      </c>
      <c r="D22" s="304"/>
      <c r="E22" s="304"/>
      <c r="F22" s="304"/>
      <c r="G22" s="316"/>
      <c r="H22" s="3"/>
      <c r="I22" s="146"/>
      <c r="J22" s="3"/>
      <c r="K22" s="3"/>
      <c r="L22" s="3"/>
      <c r="M22" s="3"/>
      <c r="N22" s="3"/>
    </row>
    <row r="23" spans="1:14" x14ac:dyDescent="0.3">
      <c r="A23" s="395" t="str">
        <v/>
      </c>
      <c r="B23" s="16" t="str">
        <v/>
      </c>
      <c r="C23" s="16" t="str">
        <v/>
      </c>
      <c r="D23" s="304"/>
      <c r="E23" s="304"/>
      <c r="F23" s="304"/>
      <c r="G23" s="316"/>
      <c r="H23" s="3"/>
      <c r="I23" s="146"/>
      <c r="J23" s="3"/>
      <c r="K23" s="3"/>
      <c r="L23" s="3"/>
      <c r="M23" s="3"/>
      <c r="N23" s="3"/>
    </row>
    <row r="24" spans="1:14" x14ac:dyDescent="0.3">
      <c r="A24" s="402" t="str">
        <v/>
      </c>
      <c r="B24" s="16" t="str">
        <v/>
      </c>
      <c r="C24" s="16" t="str">
        <v/>
      </c>
      <c r="D24" s="304"/>
      <c r="E24" s="304"/>
      <c r="F24" s="304"/>
      <c r="G24" s="316"/>
      <c r="H24" s="22"/>
      <c r="I24" s="147"/>
      <c r="J24" s="22"/>
      <c r="K24" s="22"/>
      <c r="L24" s="22"/>
      <c r="M24" s="22"/>
      <c r="N24" s="22"/>
    </row>
    <row r="25" spans="1:14" x14ac:dyDescent="0.3">
      <c r="A25" s="402" t="str">
        <v/>
      </c>
      <c r="B25" s="16" t="str">
        <v/>
      </c>
      <c r="C25" s="16" t="str">
        <v/>
      </c>
      <c r="D25" s="304"/>
      <c r="E25" s="304"/>
      <c r="F25" s="304"/>
      <c r="G25" s="316"/>
      <c r="H25" s="80"/>
      <c r="I25" s="147"/>
      <c r="J25" s="80"/>
      <c r="K25" s="80"/>
      <c r="L25" s="80"/>
      <c r="M25" s="80"/>
      <c r="N25" s="80"/>
    </row>
    <row r="26" spans="1:14" x14ac:dyDescent="0.3">
      <c r="A26" s="402" t="str">
        <v/>
      </c>
      <c r="B26" s="16" t="str">
        <v/>
      </c>
      <c r="C26" s="16" t="str">
        <v/>
      </c>
      <c r="D26" s="304"/>
      <c r="E26" s="304"/>
      <c r="F26" s="304"/>
      <c r="G26" s="316"/>
      <c r="H26" s="80"/>
      <c r="I26" s="147"/>
      <c r="J26" s="80"/>
      <c r="K26" s="80"/>
      <c r="L26" s="80"/>
      <c r="M26" s="80"/>
      <c r="N26" s="80"/>
    </row>
    <row r="27" spans="1:14" x14ac:dyDescent="0.3">
      <c r="A27" s="402" t="str">
        <v/>
      </c>
      <c r="B27" s="16" t="str">
        <v/>
      </c>
      <c r="C27" s="16" t="str">
        <v/>
      </c>
      <c r="D27" s="304"/>
      <c r="E27" s="304"/>
      <c r="F27" s="304"/>
      <c r="G27" s="316"/>
      <c r="H27" s="80"/>
      <c r="I27" s="147"/>
      <c r="J27" s="80"/>
      <c r="K27" s="80"/>
      <c r="L27" s="80"/>
      <c r="M27" s="80"/>
      <c r="N27" s="80"/>
    </row>
    <row r="28" spans="1:14" x14ac:dyDescent="0.3">
      <c r="A28" s="402" t="str">
        <v/>
      </c>
      <c r="B28" s="16" t="str">
        <v/>
      </c>
      <c r="C28" s="16" t="str">
        <v/>
      </c>
      <c r="D28" s="304"/>
      <c r="E28" s="304"/>
      <c r="F28" s="304"/>
      <c r="G28" s="316"/>
      <c r="H28" s="80"/>
      <c r="I28" s="147"/>
      <c r="J28" s="80"/>
      <c r="K28" s="80"/>
      <c r="L28" s="80"/>
      <c r="M28" s="80"/>
      <c r="N28" s="80"/>
    </row>
    <row r="29" spans="1:14" x14ac:dyDescent="0.3">
      <c r="A29" s="402" t="str">
        <v/>
      </c>
      <c r="B29" s="16" t="str">
        <v/>
      </c>
      <c r="C29" s="16" t="str">
        <v/>
      </c>
      <c r="D29" s="304"/>
      <c r="E29" s="304"/>
      <c r="F29" s="304"/>
      <c r="G29" s="316"/>
      <c r="H29" s="80"/>
      <c r="I29" s="147"/>
      <c r="J29" s="80"/>
      <c r="K29" s="80"/>
      <c r="L29" s="80"/>
      <c r="M29" s="80"/>
      <c r="N29" s="80"/>
    </row>
    <row r="30" spans="1:14" x14ac:dyDescent="0.3">
      <c r="A30" s="402" t="str">
        <v/>
      </c>
      <c r="B30" s="16" t="str">
        <v/>
      </c>
      <c r="C30" s="16" t="str">
        <v/>
      </c>
      <c r="D30" s="304"/>
      <c r="E30" s="304"/>
      <c r="F30" s="304"/>
      <c r="G30" s="316"/>
      <c r="H30" s="80"/>
      <c r="I30" s="147"/>
      <c r="J30" s="80"/>
      <c r="K30" s="80"/>
      <c r="L30" s="80"/>
      <c r="M30" s="80"/>
      <c r="N30" s="80"/>
    </row>
    <row r="31" spans="1:14" x14ac:dyDescent="0.3">
      <c r="A31" s="402" t="str">
        <v/>
      </c>
      <c r="B31" s="16" t="str">
        <v/>
      </c>
      <c r="C31" s="16" t="str">
        <v/>
      </c>
      <c r="D31" s="304"/>
      <c r="E31" s="304"/>
      <c r="F31" s="304"/>
      <c r="G31" s="316"/>
      <c r="H31" s="80"/>
      <c r="I31" s="147"/>
      <c r="J31" s="80"/>
      <c r="K31" s="80"/>
      <c r="L31" s="80"/>
      <c r="M31" s="80"/>
      <c r="N31" s="80"/>
    </row>
    <row r="32" spans="1:14" x14ac:dyDescent="0.3">
      <c r="A32" s="402" t="str">
        <v/>
      </c>
      <c r="B32" s="16" t="str">
        <v/>
      </c>
      <c r="C32" s="16" t="str">
        <v/>
      </c>
      <c r="D32" s="304"/>
      <c r="E32" s="304"/>
      <c r="F32" s="304"/>
      <c r="G32" s="316"/>
      <c r="H32" s="80"/>
      <c r="I32" s="147"/>
      <c r="J32" s="80"/>
      <c r="K32" s="80"/>
      <c r="L32" s="80"/>
      <c r="M32" s="80"/>
      <c r="N32" s="80"/>
    </row>
    <row r="33" spans="1:23" x14ac:dyDescent="0.3">
      <c r="A33" s="402" t="str">
        <v/>
      </c>
      <c r="B33" s="16" t="str">
        <v/>
      </c>
      <c r="C33" s="16" t="str">
        <v/>
      </c>
      <c r="D33" s="304"/>
      <c r="E33" s="304"/>
      <c r="F33" s="304"/>
      <c r="G33" s="316"/>
      <c r="H33" s="80"/>
      <c r="I33" s="147"/>
      <c r="J33" s="80"/>
      <c r="K33" s="80"/>
      <c r="L33" s="80"/>
      <c r="M33" s="80"/>
      <c r="N33" s="80"/>
    </row>
    <row r="34" spans="1:23" x14ac:dyDescent="0.3">
      <c r="A34" s="402" t="str">
        <v/>
      </c>
      <c r="B34" s="16" t="str">
        <v/>
      </c>
      <c r="C34" s="16" t="str">
        <v/>
      </c>
      <c r="D34" s="304"/>
      <c r="E34" s="304"/>
      <c r="F34" s="304"/>
      <c r="G34" s="316"/>
      <c r="H34" s="80"/>
      <c r="I34" s="147"/>
      <c r="J34" s="80"/>
      <c r="K34" s="80"/>
      <c r="L34" s="80"/>
      <c r="M34" s="80"/>
      <c r="N34" s="80"/>
    </row>
    <row r="35" spans="1:23" s="68" customFormat="1" ht="22.5" x14ac:dyDescent="0.3">
      <c r="A35" s="423"/>
      <c r="B35" s="424" t="s">
        <v>454</v>
      </c>
      <c r="C35" s="15" t="s">
        <v>190</v>
      </c>
      <c r="D35" s="35">
        <f t="array" ref="D35">SUM(D5:D34/COUNTIF($B$5:$B$34,$B$5:$B$34)*($B$5:$B$34&lt;&gt;""))</f>
        <v>0</v>
      </c>
      <c r="E35" s="35">
        <f t="array" ref="E35">SUM(E5:E34/COUNTIF($B$5:$B$34,$B$5:$B$34)*($B$5:$B$34&lt;&gt;""))</f>
        <v>0</v>
      </c>
      <c r="F35" s="35">
        <f t="array" ref="F35">SUM(F5:F34/COUNTIF($B$5:$B$34,$B$5:$B$34)*($B$5:$B$34&lt;&gt;""))</f>
        <v>0</v>
      </c>
      <c r="G35" s="15" t="s">
        <v>190</v>
      </c>
      <c r="H35" s="425" t="str">
        <f>IF(D35&lt;&gt;SUM('12'!C14,'12'!C15,'12'!C16),"ОБЩАЯ ЧИСЛЕННОСТЬ ЖИТЕЛЕЙ ОТ 16 ЛЕТ НЕ СООТВЕТСТВУЕТ ДАННЫМ ИЗ ПУНКТА 12","")</f>
        <v/>
      </c>
      <c r="I35" s="44"/>
      <c r="J35" s="44"/>
      <c r="K35" s="44"/>
      <c r="L35" s="44"/>
      <c r="W35" s="78"/>
    </row>
    <row r="36" spans="1:23" ht="22.5" x14ac:dyDescent="0.3">
      <c r="A36" s="415" t="s">
        <v>401</v>
      </c>
      <c r="B36" s="415"/>
      <c r="C36" s="415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23" ht="46.5" customHeight="1" x14ac:dyDescent="0.3">
      <c r="A37" s="250" t="s">
        <v>402</v>
      </c>
      <c r="B37" s="250"/>
      <c r="C37" s="250"/>
      <c r="D37" s="250"/>
      <c r="E37" s="250"/>
      <c r="F37" s="250"/>
      <c r="G37" s="250"/>
      <c r="H37" s="36"/>
      <c r="I37" s="36"/>
      <c r="J37" s="36"/>
      <c r="K37" s="36"/>
      <c r="L37" s="36"/>
      <c r="M37" s="36"/>
      <c r="N37" s="36"/>
    </row>
  </sheetData>
  <sheetProtection password="CAB2" sheet="1" objects="1" scenarios="1" formatColumns="0" formatRows="0" selectLockedCells="1"/>
  <mergeCells count="1">
    <mergeCell ref="A37:G37"/>
  </mergeCells>
  <phoneticPr fontId="7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72" fitToHeight="1000" orientation="landscape" r:id="rId1"/>
  <headerFooter>
    <oddFooter>&amp;L&amp;"Times New Roman,обычный"&amp;12&amp;A&amp;R&amp;"Times New Roman,обычный"&amp;12&amp;P из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pageSetUpPr fitToPage="1"/>
  </sheetPr>
  <dimension ref="A1:W35"/>
  <sheetViews>
    <sheetView showGridLines="0" view="pageBreakPreview" zoomScale="60" zoomScaleNormal="50" workbookViewId="0">
      <pane ySplit="5" topLeftCell="A6" activePane="bottomLeft" state="frozen"/>
      <selection pane="bottomLeft" activeCell="C29" sqref="C29"/>
    </sheetView>
  </sheetViews>
  <sheetFormatPr defaultRowHeight="18.75" x14ac:dyDescent="0.3"/>
  <cols>
    <col min="1" max="1" width="7.28515625" style="68" customWidth="1"/>
    <col min="2" max="2" width="36.42578125" style="68" customWidth="1"/>
    <col min="3" max="3" width="92.7109375" style="2" customWidth="1"/>
    <col min="4" max="4" width="97" style="2" customWidth="1"/>
    <col min="5" max="5" width="37.42578125" style="2" customWidth="1"/>
    <col min="6" max="6" width="25.42578125" style="2" customWidth="1"/>
    <col min="7" max="7" width="22.28515625" style="2" customWidth="1"/>
    <col min="8" max="8" width="19" style="2" customWidth="1"/>
    <col min="9" max="9" width="24.7109375" style="2" customWidth="1"/>
    <col min="10" max="10" width="22.5703125" style="2" customWidth="1"/>
    <col min="11" max="11" width="20.42578125" style="2" customWidth="1"/>
    <col min="12" max="12" width="21.140625" style="2" customWidth="1"/>
    <col min="13" max="13" width="22" style="2" customWidth="1"/>
    <col min="14" max="14" width="38.140625" style="2" bestFit="1" customWidth="1"/>
    <col min="15" max="15" width="27.85546875" style="2" bestFit="1" customWidth="1"/>
    <col min="16" max="16" width="22.7109375" style="2" bestFit="1" customWidth="1"/>
    <col min="17" max="18" width="21.28515625" style="2" bestFit="1" customWidth="1"/>
    <col min="19" max="19" width="23" style="2" bestFit="1" customWidth="1"/>
    <col min="20" max="22" width="12.7109375" style="2" customWidth="1"/>
    <col min="23" max="23" width="9.140625" style="37"/>
    <col min="24" max="16384" width="9.140625" style="2"/>
  </cols>
  <sheetData>
    <row r="1" spans="1:14" x14ac:dyDescent="0.3">
      <c r="A1" s="247" t="s">
        <v>386</v>
      </c>
      <c r="B1" s="247"/>
      <c r="C1" s="247"/>
      <c r="D1" s="24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x14ac:dyDescent="0.3">
      <c r="A2" s="246"/>
      <c r="B2" s="246"/>
      <c r="C2" s="246"/>
      <c r="D2" s="246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9.5" thickBot="1" x14ac:dyDescent="0.35">
      <c r="A3" s="426"/>
      <c r="B3" s="426"/>
      <c r="C3" s="175"/>
      <c r="D3" s="175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ht="37.5" x14ac:dyDescent="0.3">
      <c r="A4" s="396" t="s">
        <v>8</v>
      </c>
      <c r="B4" s="187" t="s">
        <v>182</v>
      </c>
      <c r="C4" s="184" t="s">
        <v>183</v>
      </c>
      <c r="D4" s="185" t="s">
        <v>184</v>
      </c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9.5" thickBot="1" x14ac:dyDescent="0.35">
      <c r="A5" s="397" t="s">
        <v>140</v>
      </c>
      <c r="B5" s="193">
        <v>2</v>
      </c>
      <c r="C5" s="182">
        <v>3</v>
      </c>
      <c r="D5" s="183">
        <v>4</v>
      </c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3">
      <c r="A6" s="394" t="str">
        <f t="array" ref="A6:A35">НомерацияМероприятий_п2</f>
        <v/>
      </c>
      <c r="B6" s="318" t="str">
        <f t="array" ref="B6:B35">Мероприятия_п2</f>
        <v/>
      </c>
      <c r="C6" s="315"/>
      <c r="D6" s="315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">
      <c r="A7" s="402" t="str">
        <v/>
      </c>
      <c r="B7" s="16" t="str">
        <v/>
      </c>
      <c r="C7" s="316"/>
      <c r="D7" s="316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x14ac:dyDescent="0.3">
      <c r="A8" s="395" t="str">
        <v/>
      </c>
      <c r="B8" s="16" t="str">
        <v/>
      </c>
      <c r="C8" s="316"/>
      <c r="D8" s="316"/>
      <c r="E8" s="3"/>
      <c r="F8" s="3"/>
      <c r="G8" s="3"/>
      <c r="H8" s="3"/>
      <c r="I8" s="3"/>
      <c r="J8" s="3"/>
    </row>
    <row r="9" spans="1:14" x14ac:dyDescent="0.3">
      <c r="A9" s="395" t="str">
        <v/>
      </c>
      <c r="B9" s="16" t="str">
        <v/>
      </c>
      <c r="C9" s="316"/>
      <c r="D9" s="316"/>
      <c r="E9" s="3"/>
      <c r="F9" s="3"/>
      <c r="G9" s="3"/>
      <c r="H9" s="3"/>
      <c r="I9" s="3"/>
      <c r="J9" s="3"/>
    </row>
    <row r="10" spans="1:14" x14ac:dyDescent="0.3">
      <c r="A10" s="395" t="str">
        <v/>
      </c>
      <c r="B10" s="16" t="str">
        <v/>
      </c>
      <c r="C10" s="316"/>
      <c r="D10" s="316"/>
      <c r="E10" s="3"/>
      <c r="F10" s="3"/>
      <c r="G10" s="3"/>
      <c r="H10" s="3"/>
      <c r="I10" s="3"/>
      <c r="J10" s="3"/>
    </row>
    <row r="11" spans="1:14" x14ac:dyDescent="0.3">
      <c r="A11" s="395" t="str">
        <v/>
      </c>
      <c r="B11" s="16" t="str">
        <v/>
      </c>
      <c r="C11" s="316"/>
      <c r="D11" s="316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x14ac:dyDescent="0.3">
      <c r="A12" s="395" t="str">
        <v/>
      </c>
      <c r="B12" s="16" t="str">
        <v/>
      </c>
      <c r="C12" s="316"/>
      <c r="D12" s="316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3">
      <c r="A13" s="402" t="str">
        <v/>
      </c>
      <c r="B13" s="16" t="str">
        <v/>
      </c>
      <c r="C13" s="316"/>
      <c r="D13" s="316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14" x14ac:dyDescent="0.3">
      <c r="A14" s="395" t="str">
        <v/>
      </c>
      <c r="B14" s="16" t="str">
        <v/>
      </c>
      <c r="C14" s="316"/>
      <c r="D14" s="316"/>
      <c r="E14" s="3"/>
      <c r="F14" s="3"/>
      <c r="G14" s="3"/>
      <c r="H14" s="3"/>
      <c r="I14" s="3"/>
      <c r="J14" s="3"/>
    </row>
    <row r="15" spans="1:14" x14ac:dyDescent="0.3">
      <c r="A15" s="395" t="str">
        <v/>
      </c>
      <c r="B15" s="16" t="str">
        <v/>
      </c>
      <c r="C15" s="316"/>
      <c r="D15" s="316"/>
      <c r="E15" s="3"/>
      <c r="F15" s="3"/>
      <c r="G15" s="3"/>
      <c r="H15" s="3"/>
      <c r="I15" s="3"/>
      <c r="J15" s="3"/>
    </row>
    <row r="16" spans="1:14" x14ac:dyDescent="0.3">
      <c r="A16" s="395" t="str">
        <v/>
      </c>
      <c r="B16" s="16" t="str">
        <v/>
      </c>
      <c r="C16" s="316"/>
      <c r="D16" s="316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3">
      <c r="A17" s="402" t="str">
        <v/>
      </c>
      <c r="B17" s="16" t="str">
        <v/>
      </c>
      <c r="C17" s="316"/>
      <c r="D17" s="316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 x14ac:dyDescent="0.3">
      <c r="A18" s="395" t="str">
        <v/>
      </c>
      <c r="B18" s="16" t="str">
        <v/>
      </c>
      <c r="C18" s="316"/>
      <c r="D18" s="316"/>
      <c r="E18" s="3"/>
      <c r="F18" s="3"/>
      <c r="G18" s="3"/>
      <c r="H18" s="3"/>
      <c r="I18" s="3"/>
      <c r="J18" s="3"/>
    </row>
    <row r="19" spans="1:14" x14ac:dyDescent="0.3">
      <c r="A19" s="395" t="str">
        <v/>
      </c>
      <c r="B19" s="16" t="str">
        <v/>
      </c>
      <c r="C19" s="316"/>
      <c r="D19" s="316"/>
      <c r="E19" s="3"/>
      <c r="F19" s="3"/>
      <c r="G19" s="3"/>
      <c r="H19" s="3"/>
      <c r="I19" s="3"/>
      <c r="J19" s="3"/>
    </row>
    <row r="20" spans="1:14" x14ac:dyDescent="0.3">
      <c r="A20" s="395" t="str">
        <v/>
      </c>
      <c r="B20" s="16" t="str">
        <v/>
      </c>
      <c r="C20" s="316"/>
      <c r="D20" s="316"/>
      <c r="E20" s="3"/>
      <c r="F20" s="3"/>
      <c r="G20" s="3"/>
      <c r="H20" s="3"/>
      <c r="I20" s="3"/>
      <c r="J20" s="3"/>
    </row>
    <row r="21" spans="1:14" x14ac:dyDescent="0.3">
      <c r="A21" s="395" t="str">
        <v/>
      </c>
      <c r="B21" s="16" t="str">
        <v/>
      </c>
      <c r="C21" s="316"/>
      <c r="D21" s="316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x14ac:dyDescent="0.3">
      <c r="A22" s="395" t="str">
        <v/>
      </c>
      <c r="B22" s="16" t="str">
        <v/>
      </c>
      <c r="C22" s="316"/>
      <c r="D22" s="316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x14ac:dyDescent="0.3">
      <c r="A23" s="402" t="str">
        <v/>
      </c>
      <c r="B23" s="16" t="str">
        <v/>
      </c>
      <c r="C23" s="316"/>
      <c r="D23" s="316"/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14" x14ac:dyDescent="0.3">
      <c r="A24" s="395" t="str">
        <v/>
      </c>
      <c r="B24" s="16" t="str">
        <v/>
      </c>
      <c r="C24" s="316"/>
      <c r="D24" s="316"/>
      <c r="E24" s="3"/>
      <c r="F24" s="3"/>
      <c r="G24" s="3"/>
      <c r="H24" s="3"/>
      <c r="I24" s="3"/>
      <c r="J24" s="3"/>
    </row>
    <row r="25" spans="1:14" x14ac:dyDescent="0.3">
      <c r="A25" s="395" t="str">
        <v/>
      </c>
      <c r="B25" s="16" t="str">
        <v/>
      </c>
      <c r="C25" s="316"/>
      <c r="D25" s="316"/>
      <c r="E25" s="3"/>
      <c r="F25" s="3"/>
      <c r="G25" s="3"/>
      <c r="H25" s="3"/>
      <c r="I25" s="3"/>
      <c r="J25" s="3"/>
    </row>
    <row r="26" spans="1:14" x14ac:dyDescent="0.3">
      <c r="A26" s="395" t="str">
        <v/>
      </c>
      <c r="B26" s="16" t="str">
        <v/>
      </c>
      <c r="C26" s="316"/>
      <c r="D26" s="316"/>
    </row>
    <row r="27" spans="1:14" x14ac:dyDescent="0.3">
      <c r="A27" s="395" t="str">
        <v/>
      </c>
      <c r="B27" s="16" t="str">
        <v/>
      </c>
      <c r="C27" s="316"/>
      <c r="D27" s="316"/>
    </row>
    <row r="28" spans="1:14" x14ac:dyDescent="0.3">
      <c r="A28" s="395" t="str">
        <v/>
      </c>
      <c r="B28" s="16" t="str">
        <v/>
      </c>
      <c r="C28" s="316"/>
      <c r="D28" s="316"/>
    </row>
    <row r="29" spans="1:14" x14ac:dyDescent="0.3">
      <c r="A29" s="395" t="str">
        <v/>
      </c>
      <c r="B29" s="16" t="str">
        <v/>
      </c>
      <c r="C29" s="316"/>
      <c r="D29" s="316"/>
    </row>
    <row r="30" spans="1:14" x14ac:dyDescent="0.3">
      <c r="A30" s="395" t="str">
        <v/>
      </c>
      <c r="B30" s="16" t="str">
        <v/>
      </c>
      <c r="C30" s="316"/>
      <c r="D30" s="316"/>
    </row>
    <row r="31" spans="1:14" x14ac:dyDescent="0.3">
      <c r="A31" s="395" t="str">
        <v/>
      </c>
      <c r="B31" s="16" t="str">
        <v/>
      </c>
      <c r="C31" s="316"/>
      <c r="D31" s="316"/>
    </row>
    <row r="32" spans="1:14" x14ac:dyDescent="0.3">
      <c r="A32" s="395" t="str">
        <v/>
      </c>
      <c r="B32" s="16" t="str">
        <v/>
      </c>
      <c r="C32" s="316"/>
      <c r="D32" s="316"/>
    </row>
    <row r="33" spans="1:4" x14ac:dyDescent="0.3">
      <c r="A33" s="395" t="str">
        <v/>
      </c>
      <c r="B33" s="16" t="str">
        <v/>
      </c>
      <c r="C33" s="316"/>
      <c r="D33" s="316"/>
    </row>
    <row r="34" spans="1:4" x14ac:dyDescent="0.3">
      <c r="A34" s="395" t="str">
        <v/>
      </c>
      <c r="B34" s="16" t="str">
        <v/>
      </c>
      <c r="C34" s="316"/>
      <c r="D34" s="316"/>
    </row>
    <row r="35" spans="1:4" x14ac:dyDescent="0.3">
      <c r="A35" s="395" t="str">
        <v/>
      </c>
      <c r="B35" s="16" t="str">
        <v/>
      </c>
      <c r="C35" s="316"/>
      <c r="D35" s="316"/>
    </row>
  </sheetData>
  <sheetProtection password="CAB2" sheet="1" objects="1" scenarios="1" formatColumns="0" formatRows="0" selectLockedCells="1"/>
  <mergeCells count="1">
    <mergeCell ref="A1:D2"/>
  </mergeCells>
  <printOptions horizontalCentered="1"/>
  <pageMargins left="0.39370078740157483" right="0.39370078740157483" top="0.39370078740157483" bottom="0.39370078740157483" header="0.19685039370078741" footer="0.19685039370078741"/>
  <pageSetup paperSize="9" scale="59" fitToHeight="1000" orientation="landscape" r:id="rId1"/>
  <headerFooter>
    <oddFooter>&amp;L&amp;"Times New Roman,обычный"&amp;12&amp;A&amp;R&amp;"Times New Roman,обычный"&amp;12&amp;P из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pageSetUpPr fitToPage="1"/>
  </sheetPr>
  <dimension ref="A2:W37"/>
  <sheetViews>
    <sheetView showGridLines="0" view="pageBreakPreview" zoomScale="60" zoomScaleNormal="60" workbookViewId="0">
      <pane xSplit="1" ySplit="5" topLeftCell="B6" activePane="bottomRight" state="frozen"/>
      <selection activeCell="E53" sqref="E53"/>
      <selection pane="topRight" activeCell="E53" sqref="E53"/>
      <selection pane="bottomLeft" activeCell="E53" sqref="E53"/>
      <selection pane="bottomRight" activeCell="B11" sqref="B11"/>
    </sheetView>
  </sheetViews>
  <sheetFormatPr defaultRowHeight="18.75" x14ac:dyDescent="0.3"/>
  <cols>
    <col min="1" max="1" width="7.28515625" style="68" customWidth="1"/>
    <col min="2" max="2" width="36.42578125" style="68" customWidth="1"/>
    <col min="3" max="3" width="33" style="68" customWidth="1"/>
    <col min="4" max="4" width="38.28515625" style="68" customWidth="1"/>
    <col min="5" max="5" width="37.42578125" style="68" customWidth="1"/>
    <col min="6" max="6" width="25.42578125" style="68" customWidth="1"/>
    <col min="7" max="7" width="22.28515625" style="68" customWidth="1"/>
    <col min="8" max="8" width="25" style="68" customWidth="1"/>
    <col min="9" max="9" width="29" style="68" customWidth="1"/>
    <col min="10" max="10" width="26.5703125" style="68" customWidth="1"/>
    <col min="11" max="11" width="26.140625" style="68" customWidth="1"/>
    <col min="12" max="12" width="27.140625" style="68" customWidth="1"/>
    <col min="13" max="13" width="25.7109375" style="68" customWidth="1"/>
    <col min="14" max="14" width="38.140625" style="68" bestFit="1" customWidth="1"/>
    <col min="15" max="15" width="24" style="68" customWidth="1"/>
    <col min="16" max="16" width="22.7109375" style="68" bestFit="1" customWidth="1"/>
    <col min="17" max="18" width="21.28515625" style="68" bestFit="1" customWidth="1"/>
    <col min="19" max="19" width="23" style="68" bestFit="1" customWidth="1"/>
    <col min="20" max="22" width="12.7109375" style="68" customWidth="1"/>
    <col min="23" max="23" width="9.140625" style="78"/>
    <col min="24" max="16384" width="9.140625" style="68"/>
  </cols>
  <sheetData>
    <row r="2" spans="1:17" x14ac:dyDescent="0.3">
      <c r="A2" s="415" t="s">
        <v>410</v>
      </c>
      <c r="B2" s="415"/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  <c r="N2" s="415"/>
    </row>
    <row r="3" spans="1:17" ht="19.5" thickBot="1" x14ac:dyDescent="0.35">
      <c r="A3" s="427"/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  <c r="N3" s="427"/>
    </row>
    <row r="4" spans="1:17" ht="131.25" x14ac:dyDescent="0.3">
      <c r="A4" s="396" t="s">
        <v>185</v>
      </c>
      <c r="B4" s="187" t="s">
        <v>186</v>
      </c>
      <c r="C4" s="187" t="s">
        <v>69</v>
      </c>
      <c r="D4" s="187" t="s">
        <v>70</v>
      </c>
      <c r="E4" s="187" t="s">
        <v>456</v>
      </c>
      <c r="F4" s="187" t="s">
        <v>517</v>
      </c>
      <c r="G4" s="187" t="s">
        <v>518</v>
      </c>
      <c r="H4" s="187" t="s">
        <v>519</v>
      </c>
      <c r="I4" s="187" t="s">
        <v>187</v>
      </c>
      <c r="J4" s="187" t="s">
        <v>188</v>
      </c>
      <c r="K4" s="187" t="s">
        <v>406</v>
      </c>
      <c r="L4" s="187" t="s">
        <v>405</v>
      </c>
      <c r="M4" s="187" t="s">
        <v>404</v>
      </c>
      <c r="N4" s="187" t="s">
        <v>403</v>
      </c>
      <c r="O4" s="187" t="s">
        <v>407</v>
      </c>
      <c r="P4" s="188" t="s">
        <v>189</v>
      </c>
    </row>
    <row r="5" spans="1:17" ht="19.5" thickBot="1" x14ac:dyDescent="0.35">
      <c r="A5" s="116">
        <v>1</v>
      </c>
      <c r="B5" s="193">
        <v>2</v>
      </c>
      <c r="C5" s="193">
        <v>3</v>
      </c>
      <c r="D5" s="193">
        <v>4</v>
      </c>
      <c r="E5" s="193">
        <v>5</v>
      </c>
      <c r="F5" s="193">
        <v>6</v>
      </c>
      <c r="G5" s="193">
        <v>7</v>
      </c>
      <c r="H5" s="193">
        <v>8</v>
      </c>
      <c r="I5" s="193">
        <v>9</v>
      </c>
      <c r="J5" s="193">
        <v>10</v>
      </c>
      <c r="K5" s="193">
        <v>11</v>
      </c>
      <c r="L5" s="193">
        <v>12</v>
      </c>
      <c r="M5" s="193">
        <v>13</v>
      </c>
      <c r="N5" s="193">
        <v>14</v>
      </c>
      <c r="O5" s="193">
        <v>15</v>
      </c>
      <c r="P5" s="428">
        <v>16</v>
      </c>
    </row>
    <row r="6" spans="1:17" ht="60" customHeight="1" x14ac:dyDescent="0.3">
      <c r="A6" s="429"/>
      <c r="B6" s="430" t="str">
        <f>НаименованиеТерритории_п1</f>
        <v>Наименование территории реализации (именительный падеж)</v>
      </c>
      <c r="C6" s="92" t="s">
        <v>190</v>
      </c>
      <c r="D6" s="92" t="s">
        <v>190</v>
      </c>
      <c r="E6" s="92">
        <f>ГодЗавершенияРеализации_п6-ГодНачалаРеализации_п6+1</f>
        <v>1</v>
      </c>
      <c r="F6" s="92" t="s">
        <v>190</v>
      </c>
      <c r="G6" s="92" t="s">
        <v>190</v>
      </c>
      <c r="H6" s="92" t="s">
        <v>190</v>
      </c>
      <c r="I6" s="431" t="e">
        <f>(ФинансированиеY1_ВБ_п10+ФинансированиеY2_ВБ_п10+ФинансированиеY3_ВБ_п10)/(ФинансированиеY123_п10)</f>
        <v>#DIV/0!</v>
      </c>
      <c r="J6" s="431" t="e">
        <f>ВБза2годаДо_п9/(ВБза2годаДо_п9+СметнаяСтоимость_п6)</f>
        <v>#DIV/0!</v>
      </c>
      <c r="K6" s="431" t="e">
        <f>('12'!C20/'12'!C18)</f>
        <v>#DIV/0!</v>
      </c>
      <c r="L6" s="431" t="e">
        <f>Поддержавшие_п20/НаселениеСтарше16_п20</f>
        <v>#DIV/0!</v>
      </c>
      <c r="M6" s="431" t="e">
        <f>'12'!C19/'12'!C7</f>
        <v>#DIV/0!</v>
      </c>
      <c r="N6" s="431" t="e">
        <f>'13'!C6/'13'!E7</f>
        <v>#DIV/0!</v>
      </c>
      <c r="O6" s="432">
        <f>СозданиеНовыхРабочихМест_п3</f>
        <v>0</v>
      </c>
      <c r="P6" s="92" t="e">
        <f>'Соответствие критериям'!AE6</f>
        <v>#DIV/0!</v>
      </c>
      <c r="Q6" s="433"/>
    </row>
    <row r="7" spans="1:17" x14ac:dyDescent="0.3">
      <c r="A7" s="434" t="str">
        <f t="array" ref="A7:A36">НомерацияМероприятий_п2</f>
        <v/>
      </c>
      <c r="B7" s="16" t="str">
        <f t="array" ref="B7:B36">Мероприятия_п2</f>
        <v/>
      </c>
      <c r="C7" s="16" t="str">
        <f t="array" ref="C7:C36">IF('6'!C6:C35="","",'6'!C6:C35)</f>
        <v/>
      </c>
      <c r="D7" s="16" t="str">
        <f t="array" ref="D7:D36">IF('6'!D6:D35="","",'6'!D6:D35)</f>
        <v/>
      </c>
      <c r="E7" s="35" t="str">
        <f>IF(B7&lt;&gt;"",'6'!G6-'6'!F6+1,"")</f>
        <v/>
      </c>
      <c r="F7" s="35" t="str">
        <f t="array" ref="F7:F36">IF('6'!J6:J35="","",'6'!J6:J35)</f>
        <v/>
      </c>
      <c r="G7" s="35" t="str">
        <f t="array" ref="G7:G36">IF('7'!D6:D35="","",'7'!F6:F35)</f>
        <v/>
      </c>
      <c r="H7" s="35" t="str">
        <f t="array" ref="H7:H36">IF('7'!G6:G35="","",'7'!G6:G35)</f>
        <v/>
      </c>
      <c r="I7" s="35" t="s">
        <v>190</v>
      </c>
      <c r="J7" s="35" t="s">
        <v>190</v>
      </c>
      <c r="K7" s="35" t="s">
        <v>190</v>
      </c>
      <c r="L7" s="35" t="s">
        <v>190</v>
      </c>
      <c r="M7" s="35" t="s">
        <v>190</v>
      </c>
      <c r="N7" s="35" t="s">
        <v>190</v>
      </c>
      <c r="O7" s="35" t="s">
        <v>190</v>
      </c>
      <c r="P7" s="35" t="s">
        <v>190</v>
      </c>
    </row>
    <row r="8" spans="1:17" x14ac:dyDescent="0.3">
      <c r="A8" s="435" t="str">
        <v/>
      </c>
      <c r="B8" s="16" t="str">
        <v/>
      </c>
      <c r="C8" s="16" t="str">
        <v/>
      </c>
      <c r="D8" s="16" t="str">
        <v/>
      </c>
      <c r="E8" s="35" t="str">
        <f>IF(B8&lt;&gt;"",'6'!G7-'6'!F7+1,"")</f>
        <v/>
      </c>
      <c r="F8" s="35" t="str">
        <v/>
      </c>
      <c r="G8" s="35" t="str">
        <v/>
      </c>
      <c r="H8" s="35" t="str">
        <v/>
      </c>
      <c r="I8" s="35" t="s">
        <v>190</v>
      </c>
      <c r="J8" s="35" t="s">
        <v>190</v>
      </c>
      <c r="K8" s="35" t="s">
        <v>190</v>
      </c>
      <c r="L8" s="35" t="s">
        <v>190</v>
      </c>
      <c r="M8" s="35" t="s">
        <v>190</v>
      </c>
      <c r="N8" s="35" t="s">
        <v>190</v>
      </c>
      <c r="O8" s="35" t="s">
        <v>190</v>
      </c>
      <c r="P8" s="35" t="s">
        <v>190</v>
      </c>
    </row>
    <row r="9" spans="1:17" x14ac:dyDescent="0.3">
      <c r="A9" s="434" t="str">
        <v/>
      </c>
      <c r="B9" s="16" t="str">
        <v/>
      </c>
      <c r="C9" s="16" t="str">
        <v/>
      </c>
      <c r="D9" s="16" t="str">
        <v/>
      </c>
      <c r="E9" s="35" t="str">
        <f>IF(B9&lt;&gt;"",'6'!G8-'6'!F8+1,"")</f>
        <v/>
      </c>
      <c r="F9" s="35" t="str">
        <v/>
      </c>
      <c r="G9" s="35" t="str">
        <v/>
      </c>
      <c r="H9" s="35" t="str">
        <v/>
      </c>
      <c r="I9" s="35" t="s">
        <v>190</v>
      </c>
      <c r="J9" s="35" t="s">
        <v>190</v>
      </c>
      <c r="K9" s="35" t="s">
        <v>190</v>
      </c>
      <c r="L9" s="35" t="s">
        <v>190</v>
      </c>
      <c r="M9" s="35" t="s">
        <v>190</v>
      </c>
      <c r="N9" s="35" t="s">
        <v>190</v>
      </c>
      <c r="O9" s="35" t="s">
        <v>190</v>
      </c>
      <c r="P9" s="35" t="s">
        <v>190</v>
      </c>
    </row>
    <row r="10" spans="1:17" x14ac:dyDescent="0.3">
      <c r="A10" s="435" t="str">
        <v/>
      </c>
      <c r="B10" s="16" t="str">
        <v/>
      </c>
      <c r="C10" s="16" t="str">
        <v/>
      </c>
      <c r="D10" s="16" t="str">
        <v/>
      </c>
      <c r="E10" s="35" t="str">
        <f>IF(B10&lt;&gt;"",'6'!G9-'6'!F9+1,"")</f>
        <v/>
      </c>
      <c r="F10" s="35" t="str">
        <v/>
      </c>
      <c r="G10" s="35" t="str">
        <v/>
      </c>
      <c r="H10" s="35" t="str">
        <v/>
      </c>
      <c r="I10" s="35" t="s">
        <v>190</v>
      </c>
      <c r="J10" s="35" t="s">
        <v>190</v>
      </c>
      <c r="K10" s="35" t="s">
        <v>190</v>
      </c>
      <c r="L10" s="35" t="s">
        <v>190</v>
      </c>
      <c r="M10" s="35" t="s">
        <v>190</v>
      </c>
      <c r="N10" s="35" t="s">
        <v>190</v>
      </c>
      <c r="O10" s="35" t="s">
        <v>190</v>
      </c>
      <c r="P10" s="35" t="s">
        <v>190</v>
      </c>
    </row>
    <row r="11" spans="1:17" x14ac:dyDescent="0.3">
      <c r="A11" s="434" t="str">
        <v/>
      </c>
      <c r="B11" s="16" t="str">
        <v/>
      </c>
      <c r="C11" s="16" t="str">
        <v/>
      </c>
      <c r="D11" s="16" t="str">
        <v/>
      </c>
      <c r="E11" s="35" t="str">
        <f>IF(B11&lt;&gt;"",'6'!G10-'6'!F10+1,"")</f>
        <v/>
      </c>
      <c r="F11" s="35" t="str">
        <v/>
      </c>
      <c r="G11" s="35" t="str">
        <v/>
      </c>
      <c r="H11" s="35" t="str">
        <v/>
      </c>
      <c r="I11" s="35" t="s">
        <v>190</v>
      </c>
      <c r="J11" s="35" t="s">
        <v>190</v>
      </c>
      <c r="K11" s="35" t="s">
        <v>190</v>
      </c>
      <c r="L11" s="35" t="s">
        <v>190</v>
      </c>
      <c r="M11" s="35" t="s">
        <v>190</v>
      </c>
      <c r="N11" s="35" t="s">
        <v>190</v>
      </c>
      <c r="O11" s="35" t="s">
        <v>190</v>
      </c>
      <c r="P11" s="35" t="s">
        <v>190</v>
      </c>
    </row>
    <row r="12" spans="1:17" x14ac:dyDescent="0.3">
      <c r="A12" s="435" t="str">
        <v/>
      </c>
      <c r="B12" s="16" t="str">
        <v/>
      </c>
      <c r="C12" s="16" t="str">
        <v/>
      </c>
      <c r="D12" s="16" t="str">
        <v/>
      </c>
      <c r="E12" s="35" t="str">
        <f>IF(B12&lt;&gt;"",'6'!G11-'6'!F11+1,"")</f>
        <v/>
      </c>
      <c r="F12" s="35" t="str">
        <v/>
      </c>
      <c r="G12" s="35" t="str">
        <v/>
      </c>
      <c r="H12" s="35" t="str">
        <v/>
      </c>
      <c r="I12" s="35" t="s">
        <v>190</v>
      </c>
      <c r="J12" s="35" t="s">
        <v>190</v>
      </c>
      <c r="K12" s="35" t="s">
        <v>190</v>
      </c>
      <c r="L12" s="35" t="s">
        <v>190</v>
      </c>
      <c r="M12" s="35" t="s">
        <v>190</v>
      </c>
      <c r="N12" s="35" t="s">
        <v>190</v>
      </c>
      <c r="O12" s="35" t="s">
        <v>190</v>
      </c>
      <c r="P12" s="35" t="s">
        <v>190</v>
      </c>
    </row>
    <row r="13" spans="1:17" x14ac:dyDescent="0.3">
      <c r="A13" s="434" t="str">
        <v/>
      </c>
      <c r="B13" s="16" t="str">
        <v/>
      </c>
      <c r="C13" s="16" t="str">
        <v/>
      </c>
      <c r="D13" s="16" t="str">
        <v/>
      </c>
      <c r="E13" s="35" t="str">
        <f>IF(B13&lt;&gt;"",'6'!G12-'6'!F12+1,"")</f>
        <v/>
      </c>
      <c r="F13" s="35" t="str">
        <v/>
      </c>
      <c r="G13" s="35" t="str">
        <v/>
      </c>
      <c r="H13" s="35" t="str">
        <v/>
      </c>
      <c r="I13" s="35" t="s">
        <v>190</v>
      </c>
      <c r="J13" s="35" t="s">
        <v>190</v>
      </c>
      <c r="K13" s="35" t="s">
        <v>190</v>
      </c>
      <c r="L13" s="35" t="s">
        <v>190</v>
      </c>
      <c r="M13" s="35" t="s">
        <v>190</v>
      </c>
      <c r="N13" s="35" t="s">
        <v>190</v>
      </c>
      <c r="O13" s="35" t="s">
        <v>190</v>
      </c>
      <c r="P13" s="35" t="s">
        <v>190</v>
      </c>
    </row>
    <row r="14" spans="1:17" x14ac:dyDescent="0.3">
      <c r="A14" s="435" t="str">
        <v/>
      </c>
      <c r="B14" s="16" t="str">
        <v/>
      </c>
      <c r="C14" s="16" t="str">
        <v/>
      </c>
      <c r="D14" s="16" t="str">
        <v/>
      </c>
      <c r="E14" s="35" t="str">
        <f>IF(B14&lt;&gt;"",'6'!G13-'6'!F13+1,"")</f>
        <v/>
      </c>
      <c r="F14" s="35" t="str">
        <v/>
      </c>
      <c r="G14" s="35" t="str">
        <v/>
      </c>
      <c r="H14" s="35" t="str">
        <v/>
      </c>
      <c r="I14" s="35" t="s">
        <v>190</v>
      </c>
      <c r="J14" s="35" t="s">
        <v>190</v>
      </c>
      <c r="K14" s="35" t="s">
        <v>190</v>
      </c>
      <c r="L14" s="35" t="s">
        <v>190</v>
      </c>
      <c r="M14" s="35" t="s">
        <v>190</v>
      </c>
      <c r="N14" s="35" t="s">
        <v>190</v>
      </c>
      <c r="O14" s="35" t="s">
        <v>190</v>
      </c>
      <c r="P14" s="35" t="s">
        <v>190</v>
      </c>
    </row>
    <row r="15" spans="1:17" x14ac:dyDescent="0.3">
      <c r="A15" s="434" t="str">
        <v/>
      </c>
      <c r="B15" s="16" t="str">
        <v/>
      </c>
      <c r="C15" s="16" t="str">
        <v/>
      </c>
      <c r="D15" s="16" t="str">
        <v/>
      </c>
      <c r="E15" s="35" t="str">
        <f>IF(B15&lt;&gt;"",'6'!G14-'6'!F14+1,"")</f>
        <v/>
      </c>
      <c r="F15" s="35" t="str">
        <v/>
      </c>
      <c r="G15" s="35" t="str">
        <v/>
      </c>
      <c r="H15" s="35" t="str">
        <v/>
      </c>
      <c r="I15" s="35" t="s">
        <v>190</v>
      </c>
      <c r="J15" s="35" t="s">
        <v>190</v>
      </c>
      <c r="K15" s="35" t="s">
        <v>190</v>
      </c>
      <c r="L15" s="35" t="s">
        <v>190</v>
      </c>
      <c r="M15" s="35" t="s">
        <v>190</v>
      </c>
      <c r="N15" s="35" t="s">
        <v>190</v>
      </c>
      <c r="O15" s="35" t="s">
        <v>190</v>
      </c>
      <c r="P15" s="35" t="s">
        <v>190</v>
      </c>
    </row>
    <row r="16" spans="1:17" x14ac:dyDescent="0.3">
      <c r="A16" s="435" t="str">
        <v/>
      </c>
      <c r="B16" s="16" t="str">
        <v/>
      </c>
      <c r="C16" s="16" t="str">
        <v/>
      </c>
      <c r="D16" s="16" t="str">
        <v/>
      </c>
      <c r="E16" s="35" t="str">
        <f>IF(B16&lt;&gt;"",'6'!G15-'6'!F15+1,"")</f>
        <v/>
      </c>
      <c r="F16" s="35" t="str">
        <v/>
      </c>
      <c r="G16" s="35" t="str">
        <v/>
      </c>
      <c r="H16" s="35" t="str">
        <v/>
      </c>
      <c r="I16" s="35" t="s">
        <v>190</v>
      </c>
      <c r="J16" s="35" t="s">
        <v>190</v>
      </c>
      <c r="K16" s="35" t="s">
        <v>190</v>
      </c>
      <c r="L16" s="35" t="s">
        <v>190</v>
      </c>
      <c r="M16" s="35" t="s">
        <v>190</v>
      </c>
      <c r="N16" s="35" t="s">
        <v>190</v>
      </c>
      <c r="O16" s="35" t="s">
        <v>190</v>
      </c>
      <c r="P16" s="35" t="s">
        <v>190</v>
      </c>
    </row>
    <row r="17" spans="1:16" x14ac:dyDescent="0.3">
      <c r="A17" s="434" t="str">
        <v/>
      </c>
      <c r="B17" s="16" t="str">
        <v/>
      </c>
      <c r="C17" s="16" t="str">
        <v/>
      </c>
      <c r="D17" s="16" t="str">
        <v/>
      </c>
      <c r="E17" s="35" t="str">
        <f>IF(B17&lt;&gt;"",'6'!G16-'6'!F16+1,"")</f>
        <v/>
      </c>
      <c r="F17" s="35" t="str">
        <v/>
      </c>
      <c r="G17" s="35" t="str">
        <v/>
      </c>
      <c r="H17" s="35" t="str">
        <v/>
      </c>
      <c r="I17" s="35" t="s">
        <v>190</v>
      </c>
      <c r="J17" s="35" t="s">
        <v>190</v>
      </c>
      <c r="K17" s="35" t="s">
        <v>190</v>
      </c>
      <c r="L17" s="35" t="s">
        <v>190</v>
      </c>
      <c r="M17" s="35" t="s">
        <v>190</v>
      </c>
      <c r="N17" s="35" t="s">
        <v>190</v>
      </c>
      <c r="O17" s="35" t="s">
        <v>190</v>
      </c>
      <c r="P17" s="35" t="s">
        <v>190</v>
      </c>
    </row>
    <row r="18" spans="1:16" x14ac:dyDescent="0.3">
      <c r="A18" s="435" t="str">
        <v/>
      </c>
      <c r="B18" s="16" t="str">
        <v/>
      </c>
      <c r="C18" s="16" t="str">
        <v/>
      </c>
      <c r="D18" s="16" t="str">
        <v/>
      </c>
      <c r="E18" s="35" t="str">
        <f>IF(B18&lt;&gt;"",'6'!G17-'6'!F17+1,"")</f>
        <v/>
      </c>
      <c r="F18" s="35" t="str">
        <v/>
      </c>
      <c r="G18" s="35" t="str">
        <v/>
      </c>
      <c r="H18" s="35" t="str">
        <v/>
      </c>
      <c r="I18" s="35" t="s">
        <v>190</v>
      </c>
      <c r="J18" s="35" t="s">
        <v>190</v>
      </c>
      <c r="K18" s="35" t="s">
        <v>190</v>
      </c>
      <c r="L18" s="35" t="s">
        <v>190</v>
      </c>
      <c r="M18" s="35" t="s">
        <v>190</v>
      </c>
      <c r="N18" s="35" t="s">
        <v>190</v>
      </c>
      <c r="O18" s="35" t="s">
        <v>190</v>
      </c>
      <c r="P18" s="35" t="s">
        <v>190</v>
      </c>
    </row>
    <row r="19" spans="1:16" x14ac:dyDescent="0.3">
      <c r="A19" s="434" t="str">
        <v/>
      </c>
      <c r="B19" s="16" t="str">
        <v/>
      </c>
      <c r="C19" s="16" t="str">
        <v/>
      </c>
      <c r="D19" s="16" t="str">
        <v/>
      </c>
      <c r="E19" s="35" t="str">
        <f>IF(B19&lt;&gt;"",'6'!G18-'6'!F18+1,"")</f>
        <v/>
      </c>
      <c r="F19" s="35" t="str">
        <v/>
      </c>
      <c r="G19" s="35" t="str">
        <v/>
      </c>
      <c r="H19" s="35" t="str">
        <v/>
      </c>
      <c r="I19" s="35" t="s">
        <v>190</v>
      </c>
      <c r="J19" s="35" t="s">
        <v>190</v>
      </c>
      <c r="K19" s="35" t="s">
        <v>190</v>
      </c>
      <c r="L19" s="35" t="s">
        <v>190</v>
      </c>
      <c r="M19" s="35" t="s">
        <v>190</v>
      </c>
      <c r="N19" s="35" t="s">
        <v>190</v>
      </c>
      <c r="O19" s="35" t="s">
        <v>190</v>
      </c>
      <c r="P19" s="35" t="s">
        <v>190</v>
      </c>
    </row>
    <row r="20" spans="1:16" x14ac:dyDescent="0.3">
      <c r="A20" s="435" t="str">
        <v/>
      </c>
      <c r="B20" s="16" t="str">
        <v/>
      </c>
      <c r="C20" s="16" t="str">
        <v/>
      </c>
      <c r="D20" s="16" t="str">
        <v/>
      </c>
      <c r="E20" s="35" t="str">
        <f>IF(B20&lt;&gt;"",'6'!G19-'6'!F19+1,"")</f>
        <v/>
      </c>
      <c r="F20" s="35" t="str">
        <v/>
      </c>
      <c r="G20" s="35" t="str">
        <v/>
      </c>
      <c r="H20" s="35" t="str">
        <v/>
      </c>
      <c r="I20" s="35" t="s">
        <v>190</v>
      </c>
      <c r="J20" s="35" t="s">
        <v>190</v>
      </c>
      <c r="K20" s="35" t="s">
        <v>190</v>
      </c>
      <c r="L20" s="35" t="s">
        <v>190</v>
      </c>
      <c r="M20" s="35" t="s">
        <v>190</v>
      </c>
      <c r="N20" s="35" t="s">
        <v>190</v>
      </c>
      <c r="O20" s="35" t="s">
        <v>190</v>
      </c>
      <c r="P20" s="35" t="s">
        <v>190</v>
      </c>
    </row>
    <row r="21" spans="1:16" x14ac:dyDescent="0.3">
      <c r="A21" s="434" t="str">
        <v/>
      </c>
      <c r="B21" s="16" t="str">
        <v/>
      </c>
      <c r="C21" s="16" t="str">
        <v/>
      </c>
      <c r="D21" s="16" t="str">
        <v/>
      </c>
      <c r="E21" s="35" t="str">
        <f>IF(B21&lt;&gt;"",'6'!G20-'6'!F20+1,"")</f>
        <v/>
      </c>
      <c r="F21" s="35" t="str">
        <v/>
      </c>
      <c r="G21" s="35" t="str">
        <v/>
      </c>
      <c r="H21" s="35" t="str">
        <v/>
      </c>
      <c r="I21" s="35" t="s">
        <v>190</v>
      </c>
      <c r="J21" s="35" t="s">
        <v>190</v>
      </c>
      <c r="K21" s="35" t="s">
        <v>190</v>
      </c>
      <c r="L21" s="35" t="s">
        <v>190</v>
      </c>
      <c r="M21" s="35" t="s">
        <v>190</v>
      </c>
      <c r="N21" s="35" t="s">
        <v>190</v>
      </c>
      <c r="O21" s="35" t="s">
        <v>190</v>
      </c>
      <c r="P21" s="35" t="s">
        <v>190</v>
      </c>
    </row>
    <row r="22" spans="1:16" x14ac:dyDescent="0.3">
      <c r="A22" s="435" t="str">
        <v/>
      </c>
      <c r="B22" s="16" t="str">
        <v/>
      </c>
      <c r="C22" s="16" t="str">
        <v/>
      </c>
      <c r="D22" s="16" t="str">
        <v/>
      </c>
      <c r="E22" s="35" t="str">
        <f>IF(B22&lt;&gt;"",'6'!G21-'6'!F21+1,"")</f>
        <v/>
      </c>
      <c r="F22" s="35" t="str">
        <v/>
      </c>
      <c r="G22" s="35" t="str">
        <v/>
      </c>
      <c r="H22" s="35" t="str">
        <v/>
      </c>
      <c r="I22" s="35" t="s">
        <v>190</v>
      </c>
      <c r="J22" s="35" t="s">
        <v>190</v>
      </c>
      <c r="K22" s="35" t="s">
        <v>190</v>
      </c>
      <c r="L22" s="35" t="s">
        <v>190</v>
      </c>
      <c r="M22" s="35" t="s">
        <v>190</v>
      </c>
      <c r="N22" s="35" t="s">
        <v>190</v>
      </c>
      <c r="O22" s="35" t="s">
        <v>190</v>
      </c>
      <c r="P22" s="35" t="s">
        <v>190</v>
      </c>
    </row>
    <row r="23" spans="1:16" x14ac:dyDescent="0.3">
      <c r="A23" s="434" t="str">
        <v/>
      </c>
      <c r="B23" s="16" t="str">
        <v/>
      </c>
      <c r="C23" s="16" t="str">
        <v/>
      </c>
      <c r="D23" s="16" t="str">
        <v/>
      </c>
      <c r="E23" s="35" t="str">
        <f>IF(B23&lt;&gt;"",'6'!G22-'6'!F22+1,"")</f>
        <v/>
      </c>
      <c r="F23" s="35" t="str">
        <v/>
      </c>
      <c r="G23" s="35" t="str">
        <v/>
      </c>
      <c r="H23" s="35" t="str">
        <v/>
      </c>
      <c r="I23" s="35" t="s">
        <v>190</v>
      </c>
      <c r="J23" s="35" t="s">
        <v>190</v>
      </c>
      <c r="K23" s="35" t="s">
        <v>190</v>
      </c>
      <c r="L23" s="35" t="s">
        <v>190</v>
      </c>
      <c r="M23" s="35" t="s">
        <v>190</v>
      </c>
      <c r="N23" s="35" t="s">
        <v>190</v>
      </c>
      <c r="O23" s="35" t="s">
        <v>190</v>
      </c>
      <c r="P23" s="35" t="s">
        <v>190</v>
      </c>
    </row>
    <row r="24" spans="1:16" x14ac:dyDescent="0.3">
      <c r="A24" s="435" t="str">
        <v/>
      </c>
      <c r="B24" s="16" t="str">
        <v/>
      </c>
      <c r="C24" s="16" t="str">
        <v/>
      </c>
      <c r="D24" s="16" t="str">
        <v/>
      </c>
      <c r="E24" s="35" t="str">
        <f>IF(B24&lt;&gt;"",'6'!G23-'6'!F23+1,"")</f>
        <v/>
      </c>
      <c r="F24" s="35" t="str">
        <v/>
      </c>
      <c r="G24" s="35" t="str">
        <v/>
      </c>
      <c r="H24" s="35" t="str">
        <v/>
      </c>
      <c r="I24" s="35" t="s">
        <v>190</v>
      </c>
      <c r="J24" s="35" t="s">
        <v>190</v>
      </c>
      <c r="K24" s="35" t="s">
        <v>190</v>
      </c>
      <c r="L24" s="35" t="s">
        <v>190</v>
      </c>
      <c r="M24" s="35" t="s">
        <v>190</v>
      </c>
      <c r="N24" s="35" t="s">
        <v>190</v>
      </c>
      <c r="O24" s="35" t="s">
        <v>190</v>
      </c>
      <c r="P24" s="35" t="s">
        <v>190</v>
      </c>
    </row>
    <row r="25" spans="1:16" x14ac:dyDescent="0.3">
      <c r="A25" s="434" t="str">
        <v/>
      </c>
      <c r="B25" s="16" t="str">
        <v/>
      </c>
      <c r="C25" s="16" t="str">
        <v/>
      </c>
      <c r="D25" s="16" t="str">
        <v/>
      </c>
      <c r="E25" s="35" t="str">
        <f>IF(B25&lt;&gt;"",'6'!G24-'6'!F24+1,"")</f>
        <v/>
      </c>
      <c r="F25" s="35" t="str">
        <v/>
      </c>
      <c r="G25" s="35" t="str">
        <v/>
      </c>
      <c r="H25" s="35" t="str">
        <v/>
      </c>
      <c r="I25" s="35" t="s">
        <v>190</v>
      </c>
      <c r="J25" s="35" t="s">
        <v>190</v>
      </c>
      <c r="K25" s="35" t="s">
        <v>190</v>
      </c>
      <c r="L25" s="35" t="s">
        <v>190</v>
      </c>
      <c r="M25" s="35" t="s">
        <v>190</v>
      </c>
      <c r="N25" s="35" t="s">
        <v>190</v>
      </c>
      <c r="O25" s="35" t="s">
        <v>190</v>
      </c>
      <c r="P25" s="35" t="s">
        <v>190</v>
      </c>
    </row>
    <row r="26" spans="1:16" x14ac:dyDescent="0.3">
      <c r="A26" s="435" t="str">
        <v/>
      </c>
      <c r="B26" s="16" t="str">
        <v/>
      </c>
      <c r="C26" s="16" t="str">
        <v/>
      </c>
      <c r="D26" s="16" t="str">
        <v/>
      </c>
      <c r="E26" s="35" t="str">
        <f>IF(B26&lt;&gt;"",'6'!G25-'6'!F25+1,"")</f>
        <v/>
      </c>
      <c r="F26" s="35" t="str">
        <v/>
      </c>
      <c r="G26" s="35" t="str">
        <v/>
      </c>
      <c r="H26" s="35" t="str">
        <v/>
      </c>
      <c r="I26" s="35" t="s">
        <v>190</v>
      </c>
      <c r="J26" s="35" t="s">
        <v>190</v>
      </c>
      <c r="K26" s="35" t="s">
        <v>190</v>
      </c>
      <c r="L26" s="35" t="s">
        <v>190</v>
      </c>
      <c r="M26" s="35" t="s">
        <v>190</v>
      </c>
      <c r="N26" s="35" t="s">
        <v>190</v>
      </c>
      <c r="O26" s="35" t="s">
        <v>190</v>
      </c>
      <c r="P26" s="35" t="s">
        <v>190</v>
      </c>
    </row>
    <row r="27" spans="1:16" x14ac:dyDescent="0.3">
      <c r="A27" s="435" t="str">
        <v/>
      </c>
      <c r="B27" s="16" t="str">
        <v/>
      </c>
      <c r="C27" s="16" t="str">
        <v/>
      </c>
      <c r="D27" s="16" t="str">
        <v/>
      </c>
      <c r="E27" s="35" t="str">
        <f>IF(B27&lt;&gt;"",'6'!G26-'6'!F26+1,"")</f>
        <v/>
      </c>
      <c r="F27" s="35" t="str">
        <v/>
      </c>
      <c r="G27" s="35" t="str">
        <v/>
      </c>
      <c r="H27" s="35" t="str">
        <v/>
      </c>
      <c r="I27" s="35" t="s">
        <v>190</v>
      </c>
      <c r="J27" s="35" t="s">
        <v>190</v>
      </c>
      <c r="K27" s="35" t="s">
        <v>190</v>
      </c>
      <c r="L27" s="35" t="s">
        <v>190</v>
      </c>
      <c r="M27" s="35" t="s">
        <v>190</v>
      </c>
      <c r="N27" s="35" t="s">
        <v>190</v>
      </c>
      <c r="O27" s="35" t="s">
        <v>190</v>
      </c>
      <c r="P27" s="35" t="s">
        <v>190</v>
      </c>
    </row>
    <row r="28" spans="1:16" x14ac:dyDescent="0.3">
      <c r="A28" s="435" t="str">
        <v/>
      </c>
      <c r="B28" s="16" t="str">
        <v/>
      </c>
      <c r="C28" s="16" t="str">
        <v/>
      </c>
      <c r="D28" s="16" t="str">
        <v/>
      </c>
      <c r="E28" s="35" t="str">
        <f>IF(B28&lt;&gt;"",'6'!G27-'6'!F27+1,"")</f>
        <v/>
      </c>
      <c r="F28" s="35" t="str">
        <v/>
      </c>
      <c r="G28" s="35" t="str">
        <v/>
      </c>
      <c r="H28" s="35" t="str">
        <v/>
      </c>
      <c r="I28" s="35" t="s">
        <v>190</v>
      </c>
      <c r="J28" s="35" t="s">
        <v>190</v>
      </c>
      <c r="K28" s="35" t="s">
        <v>190</v>
      </c>
      <c r="L28" s="35" t="s">
        <v>190</v>
      </c>
      <c r="M28" s="35" t="s">
        <v>190</v>
      </c>
      <c r="N28" s="35" t="s">
        <v>190</v>
      </c>
      <c r="O28" s="35" t="s">
        <v>190</v>
      </c>
      <c r="P28" s="35" t="s">
        <v>190</v>
      </c>
    </row>
    <row r="29" spans="1:16" x14ac:dyDescent="0.3">
      <c r="A29" s="435" t="str">
        <v/>
      </c>
      <c r="B29" s="16" t="str">
        <v/>
      </c>
      <c r="C29" s="16" t="str">
        <v/>
      </c>
      <c r="D29" s="16" t="str">
        <v/>
      </c>
      <c r="E29" s="35" t="str">
        <f>IF(B29&lt;&gt;"",'6'!G28-'6'!F28+1,"")</f>
        <v/>
      </c>
      <c r="F29" s="35" t="str">
        <v/>
      </c>
      <c r="G29" s="35" t="str">
        <v/>
      </c>
      <c r="H29" s="35" t="str">
        <v/>
      </c>
      <c r="I29" s="35" t="s">
        <v>190</v>
      </c>
      <c r="J29" s="35" t="s">
        <v>190</v>
      </c>
      <c r="K29" s="35" t="s">
        <v>190</v>
      </c>
      <c r="L29" s="35" t="s">
        <v>190</v>
      </c>
      <c r="M29" s="35" t="s">
        <v>190</v>
      </c>
      <c r="N29" s="35" t="s">
        <v>190</v>
      </c>
      <c r="O29" s="35" t="s">
        <v>190</v>
      </c>
      <c r="P29" s="35" t="s">
        <v>190</v>
      </c>
    </row>
    <row r="30" spans="1:16" x14ac:dyDescent="0.3">
      <c r="A30" s="435" t="str">
        <v/>
      </c>
      <c r="B30" s="16" t="str">
        <v/>
      </c>
      <c r="C30" s="16" t="str">
        <v/>
      </c>
      <c r="D30" s="16" t="str">
        <v/>
      </c>
      <c r="E30" s="35" t="str">
        <f>IF(B30&lt;&gt;"",'6'!G29-'6'!F29+1,"")</f>
        <v/>
      </c>
      <c r="F30" s="35" t="str">
        <v/>
      </c>
      <c r="G30" s="35" t="str">
        <v/>
      </c>
      <c r="H30" s="35" t="str">
        <v/>
      </c>
      <c r="I30" s="35" t="s">
        <v>190</v>
      </c>
      <c r="J30" s="35" t="s">
        <v>190</v>
      </c>
      <c r="K30" s="35" t="s">
        <v>190</v>
      </c>
      <c r="L30" s="35" t="s">
        <v>190</v>
      </c>
      <c r="M30" s="35" t="s">
        <v>190</v>
      </c>
      <c r="N30" s="35" t="s">
        <v>190</v>
      </c>
      <c r="O30" s="35" t="s">
        <v>190</v>
      </c>
      <c r="P30" s="35" t="s">
        <v>190</v>
      </c>
    </row>
    <row r="31" spans="1:16" x14ac:dyDescent="0.3">
      <c r="A31" s="435" t="str">
        <v/>
      </c>
      <c r="B31" s="16" t="str">
        <v/>
      </c>
      <c r="C31" s="16" t="str">
        <v/>
      </c>
      <c r="D31" s="16" t="str">
        <v/>
      </c>
      <c r="E31" s="35" t="str">
        <f>IF(B31&lt;&gt;"",'6'!G30-'6'!F30+1,"")</f>
        <v/>
      </c>
      <c r="F31" s="35" t="str">
        <v/>
      </c>
      <c r="G31" s="35" t="str">
        <v/>
      </c>
      <c r="H31" s="35" t="str">
        <v/>
      </c>
      <c r="I31" s="35" t="s">
        <v>190</v>
      </c>
      <c r="J31" s="35" t="s">
        <v>190</v>
      </c>
      <c r="K31" s="35" t="s">
        <v>190</v>
      </c>
      <c r="L31" s="35" t="s">
        <v>190</v>
      </c>
      <c r="M31" s="35" t="s">
        <v>190</v>
      </c>
      <c r="N31" s="35" t="s">
        <v>190</v>
      </c>
      <c r="O31" s="35" t="s">
        <v>190</v>
      </c>
      <c r="P31" s="35" t="s">
        <v>190</v>
      </c>
    </row>
    <row r="32" spans="1:16" x14ac:dyDescent="0.3">
      <c r="A32" s="435" t="str">
        <v/>
      </c>
      <c r="B32" s="16" t="str">
        <v/>
      </c>
      <c r="C32" s="16" t="str">
        <v/>
      </c>
      <c r="D32" s="16" t="str">
        <v/>
      </c>
      <c r="E32" s="35" t="str">
        <f>IF(B32&lt;&gt;"",'6'!G31-'6'!F31+1,"")</f>
        <v/>
      </c>
      <c r="F32" s="35" t="str">
        <v/>
      </c>
      <c r="G32" s="35" t="str">
        <v/>
      </c>
      <c r="H32" s="35" t="str">
        <v/>
      </c>
      <c r="I32" s="35" t="s">
        <v>190</v>
      </c>
      <c r="J32" s="35" t="s">
        <v>190</v>
      </c>
      <c r="K32" s="35" t="s">
        <v>190</v>
      </c>
      <c r="L32" s="35" t="s">
        <v>190</v>
      </c>
      <c r="M32" s="35" t="s">
        <v>190</v>
      </c>
      <c r="N32" s="35" t="s">
        <v>190</v>
      </c>
      <c r="O32" s="35" t="s">
        <v>190</v>
      </c>
      <c r="P32" s="35" t="s">
        <v>190</v>
      </c>
    </row>
    <row r="33" spans="1:16" x14ac:dyDescent="0.3">
      <c r="A33" s="435" t="str">
        <v/>
      </c>
      <c r="B33" s="16" t="str">
        <v/>
      </c>
      <c r="C33" s="16" t="str">
        <v/>
      </c>
      <c r="D33" s="16" t="str">
        <v/>
      </c>
      <c r="E33" s="35" t="str">
        <f>IF(B33&lt;&gt;"",'6'!G32-'6'!F32+1,"")</f>
        <v/>
      </c>
      <c r="F33" s="35" t="str">
        <v/>
      </c>
      <c r="G33" s="35" t="str">
        <v/>
      </c>
      <c r="H33" s="35" t="str">
        <v/>
      </c>
      <c r="I33" s="35" t="s">
        <v>190</v>
      </c>
      <c r="J33" s="35" t="s">
        <v>190</v>
      </c>
      <c r="K33" s="35" t="s">
        <v>190</v>
      </c>
      <c r="L33" s="35" t="s">
        <v>190</v>
      </c>
      <c r="M33" s="35" t="s">
        <v>190</v>
      </c>
      <c r="N33" s="35" t="s">
        <v>190</v>
      </c>
      <c r="O33" s="35" t="s">
        <v>190</v>
      </c>
      <c r="P33" s="35" t="s">
        <v>190</v>
      </c>
    </row>
    <row r="34" spans="1:16" x14ac:dyDescent="0.3">
      <c r="A34" s="435" t="str">
        <v/>
      </c>
      <c r="B34" s="16" t="str">
        <v/>
      </c>
      <c r="C34" s="16" t="str">
        <v/>
      </c>
      <c r="D34" s="16" t="str">
        <v/>
      </c>
      <c r="E34" s="35" t="str">
        <f>IF(B34&lt;&gt;"",'6'!G33-'6'!F33+1,"")</f>
        <v/>
      </c>
      <c r="F34" s="35" t="str">
        <v/>
      </c>
      <c r="G34" s="35" t="str">
        <v/>
      </c>
      <c r="H34" s="35" t="str">
        <v/>
      </c>
      <c r="I34" s="35" t="s">
        <v>190</v>
      </c>
      <c r="J34" s="35" t="s">
        <v>190</v>
      </c>
      <c r="K34" s="35" t="s">
        <v>190</v>
      </c>
      <c r="L34" s="35" t="s">
        <v>190</v>
      </c>
      <c r="M34" s="35" t="s">
        <v>190</v>
      </c>
      <c r="N34" s="35" t="s">
        <v>190</v>
      </c>
      <c r="O34" s="35" t="s">
        <v>190</v>
      </c>
      <c r="P34" s="35" t="s">
        <v>190</v>
      </c>
    </row>
    <row r="35" spans="1:16" x14ac:dyDescent="0.3">
      <c r="A35" s="435" t="str">
        <v/>
      </c>
      <c r="B35" s="16" t="str">
        <v/>
      </c>
      <c r="C35" s="16" t="str">
        <v/>
      </c>
      <c r="D35" s="16" t="str">
        <v/>
      </c>
      <c r="E35" s="35" t="str">
        <f>IF(B35&lt;&gt;"",'6'!G34-'6'!F34+1,"")</f>
        <v/>
      </c>
      <c r="F35" s="35" t="str">
        <v/>
      </c>
      <c r="G35" s="35" t="str">
        <v/>
      </c>
      <c r="H35" s="35" t="str">
        <v/>
      </c>
      <c r="I35" s="35" t="s">
        <v>190</v>
      </c>
      <c r="J35" s="35" t="s">
        <v>190</v>
      </c>
      <c r="K35" s="35" t="s">
        <v>190</v>
      </c>
      <c r="L35" s="35" t="s">
        <v>190</v>
      </c>
      <c r="M35" s="35" t="s">
        <v>190</v>
      </c>
      <c r="N35" s="35" t="s">
        <v>190</v>
      </c>
      <c r="O35" s="35" t="s">
        <v>190</v>
      </c>
      <c r="P35" s="35" t="s">
        <v>190</v>
      </c>
    </row>
    <row r="36" spans="1:16" x14ac:dyDescent="0.3">
      <c r="A36" s="435" t="str">
        <v/>
      </c>
      <c r="B36" s="16" t="str">
        <v/>
      </c>
      <c r="C36" s="16" t="str">
        <v/>
      </c>
      <c r="D36" s="16" t="str">
        <v/>
      </c>
      <c r="E36" s="35" t="str">
        <f>IF(B36&lt;&gt;"",'6'!G35-'6'!F35+1,"")</f>
        <v/>
      </c>
      <c r="F36" s="35" t="str">
        <v/>
      </c>
      <c r="G36" s="35" t="str">
        <v/>
      </c>
      <c r="H36" s="35" t="str">
        <v/>
      </c>
      <c r="I36" s="35" t="s">
        <v>190</v>
      </c>
      <c r="J36" s="35" t="s">
        <v>190</v>
      </c>
      <c r="K36" s="35" t="s">
        <v>190</v>
      </c>
      <c r="L36" s="35" t="s">
        <v>190</v>
      </c>
      <c r="M36" s="35" t="s">
        <v>190</v>
      </c>
      <c r="N36" s="35" t="s">
        <v>190</v>
      </c>
      <c r="O36" s="35" t="s">
        <v>190</v>
      </c>
      <c r="P36" s="35" t="s">
        <v>190</v>
      </c>
    </row>
    <row r="37" spans="1:16" ht="22.5" x14ac:dyDescent="0.3">
      <c r="A37" s="68" t="s">
        <v>457</v>
      </c>
    </row>
  </sheetData>
  <sheetProtection password="CAB2" sheet="1" objects="1" scenarios="1" formatColumns="0" formatRows="0" selectLockedCells="1"/>
  <phoneticPr fontId="7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60" fitToWidth="3" fitToHeight="1000" orientation="portrait" r:id="rId1"/>
  <headerFooter>
    <oddFooter>&amp;L&amp;"Times New Roman,обычный"&amp;12&amp;A&amp;R&amp;"Times New Roman,обычный"&amp;12&amp;P из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E37"/>
  <sheetViews>
    <sheetView showGridLines="0" view="pageBreakPreview" zoomScale="60" zoomScaleNormal="55" workbookViewId="0">
      <pane ySplit="5" topLeftCell="A6" activePane="bottomLeft" state="frozen"/>
      <selection pane="bottomLeft" activeCell="E8" sqref="E8"/>
    </sheetView>
  </sheetViews>
  <sheetFormatPr defaultRowHeight="15" x14ac:dyDescent="0.25"/>
  <cols>
    <col min="1" max="1" width="15.85546875" bestFit="1" customWidth="1"/>
    <col min="2" max="2" width="37" bestFit="1" customWidth="1"/>
    <col min="3" max="3" width="18" customWidth="1"/>
    <col min="4" max="4" width="25" bestFit="1" customWidth="1"/>
    <col min="5" max="5" width="67" customWidth="1"/>
    <col min="6" max="6" width="17.42578125" customWidth="1"/>
    <col min="7" max="7" width="25" bestFit="1" customWidth="1"/>
    <col min="8" max="8" width="29.85546875" bestFit="1" customWidth="1"/>
    <col min="9" max="9" width="17.140625" bestFit="1" customWidth="1"/>
    <col min="10" max="10" width="29.5703125" bestFit="1" customWidth="1"/>
    <col min="11" max="11" width="45.85546875" bestFit="1" customWidth="1"/>
    <col min="12" max="12" width="19.140625" customWidth="1"/>
    <col min="13" max="13" width="21.85546875" customWidth="1"/>
    <col min="14" max="14" width="40.140625" bestFit="1" customWidth="1"/>
    <col min="15" max="15" width="18.140625" customWidth="1"/>
    <col min="16" max="16" width="18.7109375" customWidth="1"/>
    <col min="17" max="17" width="35.140625" bestFit="1" customWidth="1"/>
    <col min="18" max="18" width="18" customWidth="1"/>
    <col min="19" max="19" width="19.28515625" customWidth="1"/>
    <col min="20" max="20" width="56.140625" customWidth="1"/>
    <col min="21" max="21" width="18.42578125" customWidth="1"/>
    <col min="22" max="22" width="19.7109375" customWidth="1"/>
    <col min="23" max="23" width="59.28515625" customWidth="1"/>
    <col min="24" max="24" width="17.28515625" bestFit="1" customWidth="1"/>
    <col min="25" max="25" width="12.140625" bestFit="1" customWidth="1"/>
    <col min="26" max="26" width="56.140625" customWidth="1"/>
    <col min="27" max="27" width="68.7109375" bestFit="1" customWidth="1"/>
    <col min="28" max="28" width="76.42578125" customWidth="1"/>
    <col min="29" max="29" width="24.42578125" bestFit="1" customWidth="1"/>
    <col min="30" max="30" width="62.42578125" customWidth="1"/>
    <col min="31" max="31" width="22" customWidth="1"/>
  </cols>
  <sheetData>
    <row r="1" spans="1:31" ht="19.5" thickBot="1" x14ac:dyDescent="0.3">
      <c r="A1" s="268" t="s">
        <v>67</v>
      </c>
      <c r="B1" s="263" t="s">
        <v>265</v>
      </c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5"/>
      <c r="Z1" s="275" t="s">
        <v>266</v>
      </c>
      <c r="AA1" s="276"/>
      <c r="AB1" s="276"/>
      <c r="AC1" s="276"/>
      <c r="AD1" s="277"/>
      <c r="AE1" s="251" t="s">
        <v>68</v>
      </c>
    </row>
    <row r="2" spans="1:31" ht="131.25" x14ac:dyDescent="0.25">
      <c r="A2" s="269"/>
      <c r="B2" s="272" t="s">
        <v>71</v>
      </c>
      <c r="C2" s="255"/>
      <c r="D2" s="256"/>
      <c r="E2" s="254" t="s">
        <v>72</v>
      </c>
      <c r="F2" s="255"/>
      <c r="G2" s="256"/>
      <c r="H2" s="254" t="s">
        <v>279</v>
      </c>
      <c r="I2" s="255"/>
      <c r="J2" s="256"/>
      <c r="K2" s="254" t="s">
        <v>73</v>
      </c>
      <c r="L2" s="255"/>
      <c r="M2" s="256"/>
      <c r="N2" s="254" t="s">
        <v>280</v>
      </c>
      <c r="O2" s="255"/>
      <c r="P2" s="256"/>
      <c r="Q2" s="254" t="s">
        <v>282</v>
      </c>
      <c r="R2" s="255"/>
      <c r="S2" s="256"/>
      <c r="T2" s="254" t="s">
        <v>74</v>
      </c>
      <c r="U2" s="255"/>
      <c r="V2" s="256"/>
      <c r="W2" s="254" t="s">
        <v>75</v>
      </c>
      <c r="X2" s="255"/>
      <c r="Y2" s="267"/>
      <c r="Z2" s="213" t="s">
        <v>76</v>
      </c>
      <c r="AA2" s="254" t="s">
        <v>77</v>
      </c>
      <c r="AB2" s="255"/>
      <c r="AC2" s="256"/>
      <c r="AD2" s="214" t="s">
        <v>78</v>
      </c>
      <c r="AE2" s="252"/>
    </row>
    <row r="3" spans="1:31" ht="150" x14ac:dyDescent="0.25">
      <c r="A3" s="269"/>
      <c r="B3" s="271" t="s">
        <v>79</v>
      </c>
      <c r="C3" s="261"/>
      <c r="D3" s="262"/>
      <c r="E3" s="260" t="s">
        <v>79</v>
      </c>
      <c r="F3" s="261"/>
      <c r="G3" s="262"/>
      <c r="H3" s="260" t="s">
        <v>80</v>
      </c>
      <c r="I3" s="261"/>
      <c r="J3" s="262"/>
      <c r="K3" s="257" t="s">
        <v>81</v>
      </c>
      <c r="L3" s="258"/>
      <c r="M3" s="259"/>
      <c r="N3" s="257" t="s">
        <v>281</v>
      </c>
      <c r="O3" s="258"/>
      <c r="P3" s="259"/>
      <c r="Q3" s="257" t="s">
        <v>277</v>
      </c>
      <c r="R3" s="258"/>
      <c r="S3" s="259"/>
      <c r="T3" s="257" t="s">
        <v>82</v>
      </c>
      <c r="U3" s="258"/>
      <c r="V3" s="259"/>
      <c r="W3" s="257" t="s">
        <v>278</v>
      </c>
      <c r="X3" s="258"/>
      <c r="Y3" s="266"/>
      <c r="Z3" s="216" t="s">
        <v>267</v>
      </c>
      <c r="AA3" s="47" t="s">
        <v>619</v>
      </c>
      <c r="AB3" s="47" t="s">
        <v>621</v>
      </c>
      <c r="AC3" s="273" t="s">
        <v>92</v>
      </c>
      <c r="AD3" s="215" t="s">
        <v>620</v>
      </c>
      <c r="AE3" s="252"/>
    </row>
    <row r="4" spans="1:31" ht="131.25" x14ac:dyDescent="0.25">
      <c r="A4" s="270"/>
      <c r="B4" s="216" t="s">
        <v>256</v>
      </c>
      <c r="C4" s="47" t="s">
        <v>83</v>
      </c>
      <c r="D4" s="47" t="s">
        <v>84</v>
      </c>
      <c r="E4" s="47" t="s">
        <v>257</v>
      </c>
      <c r="F4" s="47" t="s">
        <v>83</v>
      </c>
      <c r="G4" s="47" t="s">
        <v>85</v>
      </c>
      <c r="H4" s="47" t="s">
        <v>392</v>
      </c>
      <c r="I4" s="47" t="s">
        <v>83</v>
      </c>
      <c r="J4" s="47" t="s">
        <v>86</v>
      </c>
      <c r="K4" s="47" t="s">
        <v>258</v>
      </c>
      <c r="L4" s="47" t="s">
        <v>83</v>
      </c>
      <c r="M4" s="47" t="s">
        <v>87</v>
      </c>
      <c r="N4" s="47" t="s">
        <v>259</v>
      </c>
      <c r="O4" s="47" t="s">
        <v>83</v>
      </c>
      <c r="P4" s="47" t="s">
        <v>88</v>
      </c>
      <c r="Q4" s="47" t="s">
        <v>261</v>
      </c>
      <c r="R4" s="47" t="s">
        <v>83</v>
      </c>
      <c r="S4" s="47" t="s">
        <v>89</v>
      </c>
      <c r="T4" s="47" t="s">
        <v>260</v>
      </c>
      <c r="U4" s="47" t="s">
        <v>83</v>
      </c>
      <c r="V4" s="47" t="s">
        <v>90</v>
      </c>
      <c r="W4" s="47" t="s">
        <v>262</v>
      </c>
      <c r="X4" s="47" t="s">
        <v>83</v>
      </c>
      <c r="Y4" s="215" t="s">
        <v>91</v>
      </c>
      <c r="Z4" s="216" t="s">
        <v>255</v>
      </c>
      <c r="AA4" s="47" t="s">
        <v>263</v>
      </c>
      <c r="AB4" s="47" t="s">
        <v>254</v>
      </c>
      <c r="AC4" s="274"/>
      <c r="AD4" s="215" t="s">
        <v>253</v>
      </c>
      <c r="AE4" s="253"/>
    </row>
    <row r="5" spans="1:31" s="1" customFormat="1" ht="19.5" thickBot="1" x14ac:dyDescent="0.3">
      <c r="A5" s="212">
        <v>0</v>
      </c>
      <c r="B5" s="217">
        <v>1</v>
      </c>
      <c r="C5" s="210">
        <v>2</v>
      </c>
      <c r="D5" s="210">
        <v>3</v>
      </c>
      <c r="E5" s="210">
        <v>4</v>
      </c>
      <c r="F5" s="210">
        <v>5</v>
      </c>
      <c r="G5" s="210">
        <v>6</v>
      </c>
      <c r="H5" s="210">
        <v>7</v>
      </c>
      <c r="I5" s="210">
        <v>8</v>
      </c>
      <c r="J5" s="210">
        <v>9</v>
      </c>
      <c r="K5" s="210">
        <v>10</v>
      </c>
      <c r="L5" s="210">
        <v>11</v>
      </c>
      <c r="M5" s="210">
        <v>12</v>
      </c>
      <c r="N5" s="210">
        <v>13</v>
      </c>
      <c r="O5" s="210">
        <v>14</v>
      </c>
      <c r="P5" s="210">
        <v>15</v>
      </c>
      <c r="Q5" s="210">
        <v>16</v>
      </c>
      <c r="R5" s="210">
        <v>17</v>
      </c>
      <c r="S5" s="210">
        <v>18</v>
      </c>
      <c r="T5" s="210">
        <v>19</v>
      </c>
      <c r="U5" s="210">
        <v>20</v>
      </c>
      <c r="V5" s="210">
        <v>21</v>
      </c>
      <c r="W5" s="210">
        <v>22</v>
      </c>
      <c r="X5" s="210">
        <v>23</v>
      </c>
      <c r="Y5" s="211">
        <v>24</v>
      </c>
      <c r="Z5" s="217">
        <v>25</v>
      </c>
      <c r="AA5" s="210">
        <v>26</v>
      </c>
      <c r="AB5" s="210">
        <v>27</v>
      </c>
      <c r="AC5" s="210">
        <v>28</v>
      </c>
      <c r="AD5" s="211">
        <v>29</v>
      </c>
      <c r="AE5" s="218">
        <v>30</v>
      </c>
    </row>
    <row r="6" spans="1:31" s="48" customFormat="1" ht="33" customHeight="1" x14ac:dyDescent="0.25">
      <c r="A6" s="207">
        <f>SUM(A7:A36)</f>
        <v>0</v>
      </c>
      <c r="B6" s="207" t="e">
        <f>IF(ДоляВБ_п22&lt;0.01,0,IF(ДоляВБ_п22&gt;=0.1,10,ROUNDDOWN(ДоляВБ_п22/0.01,0)))</f>
        <v>#DIV/0!</v>
      </c>
      <c r="C6" s="208">
        <v>8</v>
      </c>
      <c r="D6" s="207" t="e">
        <f>B6*C6</f>
        <v>#DIV/0!</v>
      </c>
      <c r="E6" s="207" t="e">
        <f>IF(ДоляВБза2годаДо_п22&lt;0.01,0,IF(ДоляВБза2годаДо_п22=0.1,10,ROUNDDOWN(ДоляВБза2годаДо_п22/0.01,0)))</f>
        <v>#DIV/0!</v>
      </c>
      <c r="F6" s="208">
        <v>8</v>
      </c>
      <c r="G6" s="207" t="e">
        <f>E6*F6</f>
        <v>#DIV/0!</v>
      </c>
      <c r="H6" s="207">
        <f>IF(ПродолжительностьПроекта_КрСевер&lt;=1,9,IF(ПродолжительностьПроекта_КрСевер&lt;=2,6,IF(ПродолжительностьПроекта_КрСевер&lt;=3,3,0)))</f>
        <v>9</v>
      </c>
      <c r="I6" s="208">
        <v>6</v>
      </c>
      <c r="J6" s="207">
        <f>H6*I6</f>
        <v>54</v>
      </c>
      <c r="K6" s="207" t="e">
        <f>IF(ДоляПоддержавших_п22&lt;0.51,0,10)</f>
        <v>#DIV/0!</v>
      </c>
      <c r="L6" s="208">
        <v>7</v>
      </c>
      <c r="M6" s="207" t="e">
        <f>K6*L6</f>
        <v>#DIV/0!</v>
      </c>
      <c r="N6" s="207" t="e">
        <f>IF(ДоляЗанятых_п22&lt;0.1,0,IF(ДоляЗанятых_п22&gt;=0.9,10,ROUNDDOWN(ДоляЗанятых_п22/0.1,0)))</f>
        <v>#DIV/0!</v>
      </c>
      <c r="O6" s="208">
        <v>10</v>
      </c>
      <c r="P6" s="207" t="e">
        <f>N6*O6</f>
        <v>#DIV/0!</v>
      </c>
      <c r="Q6" s="207" t="e">
        <f>IF(ДоляТрудоспособных_п22&lt;0.1,0,IF(ДоляТрудоспособных_п22&gt;=0.6,10,ROUNDDOWN(ДоляТрудоспособных_п22/0.1,0)))</f>
        <v>#DIV/0!</v>
      </c>
      <c r="R6" s="208">
        <v>8</v>
      </c>
      <c r="S6" s="207" t="e">
        <f>Q6*R6</f>
        <v>#DIV/0!</v>
      </c>
      <c r="T6" s="209" t="e">
        <f>IF((СозданиеНовыхРабочихМест_п3/'12'!C18)&lt;0.05,0,IF((СозданиеНовыхРабочихМест_п3/'12'!C18)&gt;=0.1,10,1))</f>
        <v>#DIV/0!</v>
      </c>
      <c r="U6" s="208">
        <v>10</v>
      </c>
      <c r="V6" s="207" t="e">
        <f>T6*U6</f>
        <v>#DIV/0!</v>
      </c>
      <c r="W6" s="207" t="e">
        <f>IF(СоотношениеДоходов_п22&lt;0.1,0,IF(СоотношениеДоходов_п22&gt;=0.8,10,ROUNDDOWN(СоотношениеДоходов_п22/0.1,0)))</f>
        <v>#DIV/0!</v>
      </c>
      <c r="X6" s="208">
        <v>10</v>
      </c>
      <c r="Y6" s="207" t="e">
        <f>W6*X6</f>
        <v>#DIV/0!</v>
      </c>
      <c r="Z6" s="207">
        <f>ROUND(IF(A6=0,0,SUM(Z7:Z36)/A6),1)</f>
        <v>0</v>
      </c>
      <c r="AA6" s="207">
        <f>IF(СозданиеНовыхРабочихМест_п3=0,0,IF(СозданиеНовыхРабочихМест_п3&lt;=10,10,(IF(СозданиеНовыхРабочихМест_п3&lt;=50,20,IF(СозданиеНовыхРабочихМест_п3&lt;=100,50,IF(СозданиеНовыхРабочихМест_п3&lt;=200,70,IF(СозданиеНовыхРабочихМест_п3&lt;=300,90,130)))))))</f>
        <v>0</v>
      </c>
      <c r="AB6" s="207">
        <f t="array" ref="AB6">IFERROR(ROUND(SUM(AB7:AB36)/COUNTIF('6'!D6:D35,"коммунальная инфраструктура"),1),0)</f>
        <v>0</v>
      </c>
      <c r="AC6" s="207">
        <f>SUM(AA6:AB6)</f>
        <v>0</v>
      </c>
      <c r="AD6" s="207">
        <f t="array" ref="AD6">IFERROR(ROUND(SUM(AD7:AD36)/COUNTIF('6'!D6:D35,"коммунальная инфраструктура"),1),0)</f>
        <v>0</v>
      </c>
      <c r="AE6" s="207" t="e">
        <f>SUM(AD6,AC6,Z6,Y6,V6,S6,P6,M6,J6,D6,G6)</f>
        <v>#DIV/0!</v>
      </c>
    </row>
    <row r="7" spans="1:31" s="46" customFormat="1" ht="13.5" customHeight="1" x14ac:dyDescent="0.25">
      <c r="A7" s="53" t="str">
        <f t="array" ref="A7:A36">IF(Мероприятия_п2&lt;&gt;"",1,"")</f>
        <v/>
      </c>
      <c r="B7" s="49"/>
      <c r="C7" s="49"/>
      <c r="D7" s="49"/>
      <c r="E7" s="49"/>
      <c r="F7" s="49"/>
      <c r="G7" s="49"/>
      <c r="H7" s="53" t="str">
        <f>IF('22'!E7&gt;1,IF('6'!H6="да",ROUNDUP('22'!E7/2,0),'22'!E7),'22'!E7)</f>
        <v/>
      </c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53">
        <f>(('6'!C6="строительство")*7+('6'!C6="реконструкция")*6+('6'!C6="капремонт")*5+('6'!C6="установка")*4 +('6'!C6="приобретение")*1)*10</f>
        <v>0</v>
      </c>
      <c r="AA7" s="49"/>
      <c r="AB7" s="53">
        <f>IF('6'!D6="коммунальная инфраструктура",('6'!C6="строительство")*3+('6'!C6="реконструкция")*2+('6'!C6="капремонт")*1,0)*10</f>
        <v>0</v>
      </c>
      <c r="AC7" s="49"/>
      <c r="AD7" s="53">
        <f>IF('6'!D6="коммунальная инфраструктура",('6'!C6="строительство")*4+('6'!C6="реконструкция")*3+('6'!C6="капремонт")*2,0)*10</f>
        <v>0</v>
      </c>
      <c r="AE7" s="49"/>
    </row>
    <row r="8" spans="1:31" s="46" customFormat="1" ht="13.5" customHeight="1" x14ac:dyDescent="0.25">
      <c r="A8" s="53" t="str">
        <v/>
      </c>
      <c r="B8" s="49"/>
      <c r="C8" s="49"/>
      <c r="D8" s="49"/>
      <c r="E8" s="49"/>
      <c r="F8" s="49"/>
      <c r="G8" s="49"/>
      <c r="H8" s="53" t="str">
        <f>IF('22'!E8&gt;1,IF('6'!H7="да",ROUNDUP('22'!E8/2,0),'22'!E8),'22'!E8)</f>
        <v/>
      </c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53">
        <f>(('6'!C7="строительство")*7+('6'!C7="реконструкция")*6+('6'!C7="капремонт")*5+('6'!C7="установка")*4 +('6'!C7="приобретение")*1)*10</f>
        <v>0</v>
      </c>
      <c r="AA8" s="49"/>
      <c r="AB8" s="53">
        <f>IF('6'!D7="коммунальная инфраструктура",('6'!C7="строительство")*3+('6'!C7="реконструкция")*2+('6'!C7="капремонт")*1,0)*10</f>
        <v>0</v>
      </c>
      <c r="AC8" s="49"/>
      <c r="AD8" s="53">
        <f>IF('6'!D7="коммунальная инфраструктура",('6'!C7="строительство")*4+('6'!C7="реконструкция")*3+('6'!C7="капремонт")*2,0)*10</f>
        <v>0</v>
      </c>
      <c r="AE8" s="49"/>
    </row>
    <row r="9" spans="1:31" s="46" customFormat="1" ht="13.5" customHeight="1" x14ac:dyDescent="0.25">
      <c r="A9" s="53" t="str">
        <v/>
      </c>
      <c r="B9" s="49"/>
      <c r="C9" s="49"/>
      <c r="D9" s="49"/>
      <c r="E9" s="49"/>
      <c r="F9" s="49"/>
      <c r="G9" s="49"/>
      <c r="H9" s="53" t="str">
        <f>IF('22'!E9&gt;1,IF('6'!H8="да",ROUNDUP('22'!E9/2,0),'22'!E9),'22'!E9)</f>
        <v/>
      </c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53">
        <f>(('6'!C8="строительство")*7+('6'!C8="реконструкция")*6+('6'!C8="капремонт")*5+('6'!C8="установка")*4 +('6'!C8="приобретение")*1)*10</f>
        <v>0</v>
      </c>
      <c r="AA9" s="49"/>
      <c r="AB9" s="53">
        <f>IF('6'!D8="коммунальная инфраструктура",('6'!C8="строительство")*3+('6'!C8="реконструкция")*2+('6'!C8="капремонт")*1,0)*10</f>
        <v>0</v>
      </c>
      <c r="AC9" s="49"/>
      <c r="AD9" s="53">
        <f>IF('6'!D8="коммунальная инфраструктура",('6'!C8="строительство")*4+('6'!C8="реконструкция")*3+('6'!C8="капремонт")*2,0)*10</f>
        <v>0</v>
      </c>
      <c r="AE9" s="49"/>
    </row>
    <row r="10" spans="1:31" s="46" customFormat="1" ht="13.5" customHeight="1" x14ac:dyDescent="0.25">
      <c r="A10" s="53" t="str">
        <v/>
      </c>
      <c r="B10" s="49"/>
      <c r="C10" s="49"/>
      <c r="D10" s="49"/>
      <c r="E10" s="49"/>
      <c r="F10" s="49"/>
      <c r="G10" s="49"/>
      <c r="H10" s="53" t="str">
        <f>IF('22'!E10&gt;1,IF('6'!H9="да",ROUNDUP('22'!E10/2,0),'22'!E10),'22'!E10)</f>
        <v/>
      </c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53">
        <f>(('6'!C9="строительство")*7+('6'!C9="реконструкция")*6+('6'!C9="капремонт")*5+('6'!C9="установка")*4 +('6'!C9="приобретение")*1)*10</f>
        <v>0</v>
      </c>
      <c r="AA10" s="49"/>
      <c r="AB10" s="53">
        <f>IF('6'!D9="коммунальная инфраструктура",('6'!C9="строительство")*3+('6'!C9="реконструкция")*2+('6'!C9="капремонт")*1,0)*10</f>
        <v>0</v>
      </c>
      <c r="AC10" s="49"/>
      <c r="AD10" s="53">
        <f>IF('6'!D9="коммунальная инфраструктура",('6'!C9="строительство")*4+('6'!C9="реконструкция")*3+('6'!C9="капремонт")*2,0)*10</f>
        <v>0</v>
      </c>
      <c r="AE10" s="49"/>
    </row>
    <row r="11" spans="1:31" s="46" customFormat="1" ht="13.5" customHeight="1" x14ac:dyDescent="0.25">
      <c r="A11" s="53" t="str">
        <v/>
      </c>
      <c r="B11" s="49"/>
      <c r="C11" s="49"/>
      <c r="D11" s="49"/>
      <c r="E11" s="49"/>
      <c r="F11" s="49"/>
      <c r="G11" s="49"/>
      <c r="H11" s="53" t="str">
        <f>IF('22'!E11&gt;1,IF('6'!H10="да",ROUNDUP('22'!E11/2,0),'22'!E11),'22'!E11)</f>
        <v/>
      </c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53">
        <f>(('6'!C10="строительство")*7+('6'!C10="реконструкция")*6+('6'!C10="капремонт")*5+('6'!C10="установка")*4 +('6'!C10="приобретение")*1)*10</f>
        <v>0</v>
      </c>
      <c r="AA11" s="49"/>
      <c r="AB11" s="53">
        <f>IF('6'!D10="коммунальная инфраструктура",('6'!C10="строительство")*3+('6'!C10="реконструкция")*2+('6'!C10="капремонт")*1,0)*10</f>
        <v>0</v>
      </c>
      <c r="AC11" s="49"/>
      <c r="AD11" s="53">
        <f>IF('6'!D10="коммунальная инфраструктура",('6'!C10="строительство")*4+('6'!C10="реконструкция")*3+('6'!C10="капремонт")*2,0)*10</f>
        <v>0</v>
      </c>
      <c r="AE11" s="49"/>
    </row>
    <row r="12" spans="1:31" s="46" customFormat="1" ht="13.5" customHeight="1" x14ac:dyDescent="0.25">
      <c r="A12" s="53" t="str">
        <v/>
      </c>
      <c r="B12" s="49"/>
      <c r="C12" s="49"/>
      <c r="D12" s="49"/>
      <c r="E12" s="49"/>
      <c r="F12" s="49"/>
      <c r="G12" s="49"/>
      <c r="H12" s="53" t="str">
        <f>IF('22'!E12&gt;1,IF('6'!H11="да",ROUNDUP('22'!E12/2,0),'22'!E12),'22'!E12)</f>
        <v/>
      </c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53">
        <f>(('6'!C11="строительство")*7+('6'!C11="реконструкция")*6+('6'!C11="капремонт")*5+('6'!C11="установка")*4 +('6'!C11="приобретение")*1)*10</f>
        <v>0</v>
      </c>
      <c r="AA12" s="49"/>
      <c r="AB12" s="53">
        <f>IF('6'!D11="коммунальная инфраструктура",('6'!C11="строительство")*3+('6'!C11="реконструкция")*2+('6'!C11="капремонт")*1,0)*10</f>
        <v>0</v>
      </c>
      <c r="AC12" s="49"/>
      <c r="AD12" s="53">
        <f>IF('6'!D11="коммунальная инфраструктура",('6'!C11="строительство")*4+('6'!C11="реконструкция")*3+('6'!C11="капремонт")*2,0)*10</f>
        <v>0</v>
      </c>
      <c r="AE12" s="49"/>
    </row>
    <row r="13" spans="1:31" s="46" customFormat="1" ht="13.5" customHeight="1" x14ac:dyDescent="0.25">
      <c r="A13" s="53" t="str">
        <v/>
      </c>
      <c r="B13" s="49"/>
      <c r="C13" s="49"/>
      <c r="D13" s="49"/>
      <c r="E13" s="49"/>
      <c r="F13" s="49"/>
      <c r="G13" s="49"/>
      <c r="H13" s="53" t="str">
        <f>IF('22'!E13&gt;1,IF('6'!H12="да",ROUNDUP('22'!E13/2,0),'22'!E13),'22'!E13)</f>
        <v/>
      </c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53">
        <f>(('6'!C12="строительство")*7+('6'!C12="реконструкция")*6+('6'!C12="капремонт")*5+('6'!C12="установка")*4 +('6'!C12="приобретение")*1)*10</f>
        <v>0</v>
      </c>
      <c r="AA13" s="49"/>
      <c r="AB13" s="53">
        <f>IF('6'!D12="коммунальная инфраструктура",('6'!C12="строительство")*3+('6'!C12="реконструкция")*2+('6'!C12="капремонт")*1,0)*10</f>
        <v>0</v>
      </c>
      <c r="AC13" s="49"/>
      <c r="AD13" s="53">
        <f>IF('6'!D12="коммунальная инфраструктура",('6'!C12="строительство")*4+('6'!C12="реконструкция")*3+('6'!C12="капремонт")*2,0)*10</f>
        <v>0</v>
      </c>
      <c r="AE13" s="49"/>
    </row>
    <row r="14" spans="1:31" s="46" customFormat="1" ht="13.5" customHeight="1" x14ac:dyDescent="0.25">
      <c r="A14" s="53" t="str">
        <v/>
      </c>
      <c r="B14" s="49"/>
      <c r="C14" s="49"/>
      <c r="D14" s="49"/>
      <c r="E14" s="49"/>
      <c r="F14" s="49"/>
      <c r="G14" s="49"/>
      <c r="H14" s="53" t="str">
        <f>IF('22'!E14&gt;1,IF('6'!H13="да",ROUNDUP('22'!E14/2,0),'22'!E14),'22'!E14)</f>
        <v/>
      </c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53">
        <f>(('6'!C13="строительство")*7+('6'!C13="реконструкция")*6+('6'!C13="капремонт")*5+('6'!C13="установка")*4 +('6'!C13="приобретение")*1)*10</f>
        <v>0</v>
      </c>
      <c r="AA14" s="49"/>
      <c r="AB14" s="53">
        <f>IF('6'!D13="коммунальная инфраструктура",('6'!C13="строительство")*3+('6'!C13="реконструкция")*2+('6'!C13="капремонт")*1,0)*10</f>
        <v>0</v>
      </c>
      <c r="AC14" s="49"/>
      <c r="AD14" s="53">
        <f>IF('6'!D13="коммунальная инфраструктура",('6'!C13="строительство")*4+('6'!C13="реконструкция")*3+('6'!C13="капремонт")*2,0)*10</f>
        <v>0</v>
      </c>
      <c r="AE14" s="49"/>
    </row>
    <row r="15" spans="1:31" s="46" customFormat="1" ht="13.5" customHeight="1" x14ac:dyDescent="0.25">
      <c r="A15" s="53" t="str">
        <v/>
      </c>
      <c r="B15" s="49"/>
      <c r="C15" s="49"/>
      <c r="D15" s="49"/>
      <c r="E15" s="49"/>
      <c r="F15" s="49"/>
      <c r="G15" s="49"/>
      <c r="H15" s="53" t="str">
        <f>IF('22'!E15&gt;1,IF('6'!H14="да",ROUNDUP('22'!E15/2,0),'22'!E15),'22'!E15)</f>
        <v/>
      </c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53">
        <f>(('6'!C14="строительство")*7+('6'!C14="реконструкция")*6+('6'!C14="капремонт")*5+('6'!C14="установка")*4 +('6'!C14="приобретение")*1)*10</f>
        <v>0</v>
      </c>
      <c r="AA15" s="49"/>
      <c r="AB15" s="53">
        <f>IF('6'!D14="коммунальная инфраструктура",('6'!C14="строительство")*3+('6'!C14="реконструкция")*2+('6'!C14="капремонт")*1,0)*10</f>
        <v>0</v>
      </c>
      <c r="AC15" s="49"/>
      <c r="AD15" s="53">
        <f>IF('6'!D14="коммунальная инфраструктура",('6'!C14="строительство")*4+('6'!C14="реконструкция")*3+('6'!C14="капремонт")*2,0)*10</f>
        <v>0</v>
      </c>
      <c r="AE15" s="49"/>
    </row>
    <row r="16" spans="1:31" s="46" customFormat="1" ht="13.5" customHeight="1" x14ac:dyDescent="0.25">
      <c r="A16" s="53" t="str">
        <v/>
      </c>
      <c r="B16" s="49"/>
      <c r="C16" s="49"/>
      <c r="D16" s="49"/>
      <c r="E16" s="49"/>
      <c r="F16" s="49"/>
      <c r="G16" s="49"/>
      <c r="H16" s="53" t="str">
        <f>IF('22'!E16&gt;1,IF('6'!H15="да",ROUNDUP('22'!E16/2,0),'22'!E16),'22'!E16)</f>
        <v/>
      </c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53">
        <f>(('6'!C15="строительство")*7+('6'!C15="реконструкция")*6+('6'!C15="капремонт")*5+('6'!C15="установка")*4 +('6'!C15="приобретение")*1)*10</f>
        <v>0</v>
      </c>
      <c r="AA16" s="49"/>
      <c r="AB16" s="53">
        <f>IF('6'!D15="коммунальная инфраструктура",('6'!C15="строительство")*3+('6'!C15="реконструкция")*2+('6'!C15="капремонт")*1,0)*10</f>
        <v>0</v>
      </c>
      <c r="AC16" s="49"/>
      <c r="AD16" s="53">
        <f>IF('6'!D15="коммунальная инфраструктура",('6'!C15="строительство")*4+('6'!C15="реконструкция")*3+('6'!C15="капремонт")*2,0)*10</f>
        <v>0</v>
      </c>
      <c r="AE16" s="49"/>
    </row>
    <row r="17" spans="1:31" s="46" customFormat="1" ht="13.5" customHeight="1" x14ac:dyDescent="0.25">
      <c r="A17" s="53" t="str">
        <v/>
      </c>
      <c r="B17" s="49"/>
      <c r="C17" s="49"/>
      <c r="D17" s="49"/>
      <c r="E17" s="49"/>
      <c r="F17" s="49"/>
      <c r="G17" s="49"/>
      <c r="H17" s="53" t="str">
        <f>IF('22'!E17&gt;1,IF('6'!H16="да",ROUNDUP('22'!E17/2,0),'22'!E17),'22'!E17)</f>
        <v/>
      </c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53">
        <f>(('6'!C16="строительство")*7+('6'!C16="реконструкция")*6+('6'!C16="капремонт")*5+('6'!C16="установка")*4 +('6'!C16="приобретение")*1)*10</f>
        <v>0</v>
      </c>
      <c r="AA17" s="49"/>
      <c r="AB17" s="53">
        <f>IF('6'!D16="коммунальная инфраструктура",('6'!C16="строительство")*3+('6'!C16="реконструкция")*2+('6'!C16="капремонт")*1,0)*10</f>
        <v>0</v>
      </c>
      <c r="AC17" s="49"/>
      <c r="AD17" s="53">
        <f>IF('6'!D16="коммунальная инфраструктура",('6'!C16="строительство")*4+('6'!C16="реконструкция")*3+('6'!C16="капремонт")*2,0)*10</f>
        <v>0</v>
      </c>
      <c r="AE17" s="49"/>
    </row>
    <row r="18" spans="1:31" s="46" customFormat="1" ht="13.5" customHeight="1" x14ac:dyDescent="0.25">
      <c r="A18" s="53" t="str">
        <v/>
      </c>
      <c r="B18" s="49"/>
      <c r="C18" s="49"/>
      <c r="D18" s="49"/>
      <c r="E18" s="49"/>
      <c r="F18" s="49"/>
      <c r="G18" s="49"/>
      <c r="H18" s="53" t="str">
        <f>IF('22'!E18&gt;1,IF('6'!H17="да",ROUNDUP('22'!E18/2,0),'22'!E18),'22'!E18)</f>
        <v/>
      </c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53">
        <f>(('6'!C17="строительство")*7+('6'!C17="реконструкция")*6+('6'!C17="капремонт")*5+('6'!C17="установка")*4 +('6'!C17="приобретение")*1)*10</f>
        <v>0</v>
      </c>
      <c r="AA18" s="49"/>
      <c r="AB18" s="53">
        <f>IF('6'!D17="коммунальная инфраструктура",('6'!C17="строительство")*3+('6'!C17="реконструкция")*2+('6'!C17="капремонт")*1,0)*10</f>
        <v>0</v>
      </c>
      <c r="AC18" s="49"/>
      <c r="AD18" s="53">
        <f>IF('6'!D17="коммунальная инфраструктура",('6'!C17="строительство")*4+('6'!C17="реконструкция")*3+('6'!C17="капремонт")*2,0)*10</f>
        <v>0</v>
      </c>
      <c r="AE18" s="49"/>
    </row>
    <row r="19" spans="1:31" s="46" customFormat="1" ht="13.5" customHeight="1" x14ac:dyDescent="0.25">
      <c r="A19" s="53" t="str">
        <v/>
      </c>
      <c r="B19" s="49"/>
      <c r="C19" s="49"/>
      <c r="D19" s="49"/>
      <c r="E19" s="49"/>
      <c r="F19" s="49"/>
      <c r="G19" s="49"/>
      <c r="H19" s="53" t="str">
        <f>IF('22'!E19&gt;1,IF('6'!H18="да",ROUNDUP('22'!E19/2,0),'22'!E19),'22'!E19)</f>
        <v/>
      </c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53">
        <f>(('6'!C18="строительство")*7+('6'!C18="реконструкция")*6+('6'!C18="капремонт")*5+('6'!C18="установка")*4 +('6'!C18="приобретение")*1)*10</f>
        <v>0</v>
      </c>
      <c r="AA19" s="49"/>
      <c r="AB19" s="53">
        <f>IF('6'!D18="коммунальная инфраструктура",('6'!C18="строительство")*3+('6'!C18="реконструкция")*2+('6'!C18="капремонт")*1,0)*10</f>
        <v>0</v>
      </c>
      <c r="AC19" s="49"/>
      <c r="AD19" s="53">
        <f>IF('6'!D18="коммунальная инфраструктура",('6'!C18="строительство")*4+('6'!C18="реконструкция")*3+('6'!C18="капремонт")*2,0)*10</f>
        <v>0</v>
      </c>
      <c r="AE19" s="49"/>
    </row>
    <row r="20" spans="1:31" s="46" customFormat="1" ht="13.5" customHeight="1" x14ac:dyDescent="0.25">
      <c r="A20" s="53" t="str">
        <v/>
      </c>
      <c r="B20" s="49"/>
      <c r="C20" s="49"/>
      <c r="D20" s="49"/>
      <c r="E20" s="49"/>
      <c r="F20" s="49"/>
      <c r="G20" s="49"/>
      <c r="H20" s="53" t="str">
        <f>IF('22'!E20&gt;1,IF('6'!H19="да",ROUNDUP('22'!E20/2,0),'22'!E20),'22'!E20)</f>
        <v/>
      </c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53">
        <f>(('6'!C19="строительство")*7+('6'!C19="реконструкция")*6+('6'!C19="капремонт")*5+('6'!C19="установка")*4 +('6'!C19="приобретение")*1)*10</f>
        <v>0</v>
      </c>
      <c r="AA20" s="49"/>
      <c r="AB20" s="53">
        <f>IF('6'!D19="коммунальная инфраструктура",('6'!C19="строительство")*3+('6'!C19="реконструкция")*2+('6'!C19="капремонт")*1,0)*10</f>
        <v>0</v>
      </c>
      <c r="AC20" s="49"/>
      <c r="AD20" s="53">
        <f>IF('6'!D19="коммунальная инфраструктура",('6'!C19="строительство")*4+('6'!C19="реконструкция")*3+('6'!C19="капремонт")*2,0)*10</f>
        <v>0</v>
      </c>
      <c r="AE20" s="49"/>
    </row>
    <row r="21" spans="1:31" s="46" customFormat="1" ht="13.5" customHeight="1" x14ac:dyDescent="0.25">
      <c r="A21" s="53" t="str">
        <v/>
      </c>
      <c r="B21" s="49"/>
      <c r="C21" s="49"/>
      <c r="D21" s="49"/>
      <c r="E21" s="49"/>
      <c r="F21" s="49"/>
      <c r="G21" s="49"/>
      <c r="H21" s="53" t="str">
        <f>IF('22'!E21&gt;1,IF('6'!H20="да",ROUNDUP('22'!E21/2,0),'22'!E21),'22'!E21)</f>
        <v/>
      </c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53">
        <f>(('6'!C20="строительство")*7+('6'!C20="реконструкция")*6+('6'!C20="капремонт")*5+('6'!C20="установка")*4 +('6'!C20="приобретение")*1)*10</f>
        <v>0</v>
      </c>
      <c r="AA21" s="49"/>
      <c r="AB21" s="53">
        <f>IF('6'!D20="коммунальная инфраструктура",('6'!C20="строительство")*3+('6'!C20="реконструкция")*2+('6'!C20="капремонт")*1,0)*10</f>
        <v>0</v>
      </c>
      <c r="AC21" s="49"/>
      <c r="AD21" s="53">
        <f>IF('6'!D20="коммунальная инфраструктура",('6'!C20="строительство")*4+('6'!C20="реконструкция")*3+('6'!C20="капремонт")*2,0)*10</f>
        <v>0</v>
      </c>
      <c r="AE21" s="49"/>
    </row>
    <row r="22" spans="1:31" s="46" customFormat="1" ht="13.5" customHeight="1" x14ac:dyDescent="0.25">
      <c r="A22" s="53" t="str">
        <v/>
      </c>
      <c r="B22" s="49"/>
      <c r="C22" s="49"/>
      <c r="D22" s="49"/>
      <c r="E22" s="49"/>
      <c r="F22" s="49"/>
      <c r="G22" s="49"/>
      <c r="H22" s="53" t="str">
        <f>IF('22'!E22&gt;1,IF('6'!H21="да",ROUNDUP('22'!E22/2,0),'22'!E22),'22'!E22)</f>
        <v/>
      </c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53">
        <f>(('6'!C21="строительство")*7+('6'!C21="реконструкция")*6+('6'!C21="капремонт")*5+('6'!C21="установка")*4 +('6'!C21="приобретение")*1)*10</f>
        <v>0</v>
      </c>
      <c r="AA22" s="49"/>
      <c r="AB22" s="53">
        <f>IF('6'!D21="коммунальная инфраструктура",('6'!C21="строительство")*3+('6'!C21="реконструкция")*2+('6'!C21="капремонт")*1,0)*10</f>
        <v>0</v>
      </c>
      <c r="AC22" s="49"/>
      <c r="AD22" s="53">
        <f>IF('6'!D21="коммунальная инфраструктура",('6'!C21="строительство")*4+('6'!C21="реконструкция")*3+('6'!C21="капремонт")*2,0)*10</f>
        <v>0</v>
      </c>
      <c r="AE22" s="49"/>
    </row>
    <row r="23" spans="1:31" s="46" customFormat="1" ht="13.5" customHeight="1" x14ac:dyDescent="0.25">
      <c r="A23" s="53" t="str">
        <v/>
      </c>
      <c r="B23" s="49"/>
      <c r="C23" s="49"/>
      <c r="D23" s="49"/>
      <c r="E23" s="49"/>
      <c r="F23" s="49"/>
      <c r="G23" s="49"/>
      <c r="H23" s="53" t="str">
        <f>IF('22'!E23&gt;1,IF('6'!H22="да",ROUNDUP('22'!E23/2,0),'22'!E23),'22'!E23)</f>
        <v/>
      </c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53">
        <f>(('6'!C22="строительство")*7+('6'!C22="реконструкция")*6+('6'!C22="капремонт")*5+('6'!C22="установка")*4 +('6'!C22="приобретение")*1)*10</f>
        <v>0</v>
      </c>
      <c r="AA23" s="49"/>
      <c r="AB23" s="53">
        <f>IF('6'!D22="коммунальная инфраструктура",('6'!C22="строительство")*3+('6'!C22="реконструкция")*2+('6'!C22="капремонт")*1,0)*10</f>
        <v>0</v>
      </c>
      <c r="AC23" s="49"/>
      <c r="AD23" s="53">
        <f>IF('6'!D22="коммунальная инфраструктура",('6'!C22="строительство")*4+('6'!C22="реконструкция")*3+('6'!C22="капремонт")*2,0)*10</f>
        <v>0</v>
      </c>
      <c r="AE23" s="49"/>
    </row>
    <row r="24" spans="1:31" s="46" customFormat="1" ht="13.5" customHeight="1" x14ac:dyDescent="0.25">
      <c r="A24" s="53" t="str">
        <v/>
      </c>
      <c r="B24" s="49"/>
      <c r="C24" s="49"/>
      <c r="D24" s="49"/>
      <c r="E24" s="49"/>
      <c r="F24" s="49"/>
      <c r="G24" s="49"/>
      <c r="H24" s="53" t="str">
        <f>IF('22'!E24&gt;1,IF('6'!H23="да",ROUNDUP('22'!E24/2,0),'22'!E24),'22'!E24)</f>
        <v/>
      </c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53">
        <f>(('6'!C23="строительство")*7+('6'!C23="реконструкция")*6+('6'!C23="капремонт")*5+('6'!C23="установка")*4 +('6'!C23="приобретение")*1)*10</f>
        <v>0</v>
      </c>
      <c r="AA24" s="49"/>
      <c r="AB24" s="53">
        <f>IF('6'!D23="коммунальная инфраструктура",('6'!C23="строительство")*3+('6'!C23="реконструкция")*2+('6'!C23="капремонт")*1,0)*10</f>
        <v>0</v>
      </c>
      <c r="AC24" s="49"/>
      <c r="AD24" s="53">
        <f>IF('6'!D23="коммунальная инфраструктура",('6'!C23="строительство")*4+('6'!C23="реконструкция")*3+('6'!C23="капремонт")*2,0)*10</f>
        <v>0</v>
      </c>
      <c r="AE24" s="49"/>
    </row>
    <row r="25" spans="1:31" s="46" customFormat="1" ht="13.5" customHeight="1" x14ac:dyDescent="0.25">
      <c r="A25" s="53" t="str">
        <v/>
      </c>
      <c r="B25" s="49"/>
      <c r="C25" s="49"/>
      <c r="D25" s="49"/>
      <c r="E25" s="49"/>
      <c r="F25" s="49"/>
      <c r="G25" s="49"/>
      <c r="H25" s="53" t="str">
        <f>IF('22'!E25&gt;1,IF('6'!H24="да",ROUNDUP('22'!E25/2,0),'22'!E25),'22'!E25)</f>
        <v/>
      </c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53">
        <f>(('6'!C24="строительство")*7+('6'!C24="реконструкция")*6+('6'!C24="капремонт")*5+('6'!C24="установка")*4 +('6'!C24="приобретение")*1)*10</f>
        <v>0</v>
      </c>
      <c r="AA25" s="49"/>
      <c r="AB25" s="53">
        <f>IF('6'!D24="коммунальная инфраструктура",('6'!C24="строительство")*3+('6'!C24="реконструкция")*2+('6'!C24="капремонт")*1,0)*10</f>
        <v>0</v>
      </c>
      <c r="AC25" s="49"/>
      <c r="AD25" s="53">
        <f>IF('6'!D24="коммунальная инфраструктура",('6'!C24="строительство")*4+('6'!C24="реконструкция")*3+('6'!C24="капремонт")*2,0)*10</f>
        <v>0</v>
      </c>
      <c r="AE25" s="49"/>
    </row>
    <row r="26" spans="1:31" s="46" customFormat="1" ht="13.5" customHeight="1" x14ac:dyDescent="0.25">
      <c r="A26" s="53" t="str">
        <v/>
      </c>
      <c r="B26" s="49"/>
      <c r="C26" s="49"/>
      <c r="D26" s="49"/>
      <c r="E26" s="49"/>
      <c r="F26" s="49"/>
      <c r="G26" s="49"/>
      <c r="H26" s="53" t="str">
        <f>IF('22'!E26&gt;1,IF('6'!H25="да",ROUNDUP('22'!E26/2,0),'22'!E26),'22'!E26)</f>
        <v/>
      </c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53">
        <f>(('6'!C25="строительство")*7+('6'!C25="реконструкция")*6+('6'!C25="капремонт")*5+('6'!C25="установка")*4 +('6'!C25="приобретение")*1)*10</f>
        <v>0</v>
      </c>
      <c r="AA26" s="49"/>
      <c r="AB26" s="53">
        <f>IF('6'!D25="коммунальная инфраструктура",('6'!C25="строительство")*3+('6'!C25="реконструкция")*2+('6'!C25="капремонт")*1,0)*10</f>
        <v>0</v>
      </c>
      <c r="AC26" s="49"/>
      <c r="AD26" s="53">
        <f>IF('6'!D25="коммунальная инфраструктура",('6'!C25="строительство")*4+('6'!C25="реконструкция")*3+('6'!C25="капремонт")*2,0)*10</f>
        <v>0</v>
      </c>
      <c r="AE26" s="49"/>
    </row>
    <row r="27" spans="1:31" s="46" customFormat="1" ht="13.5" customHeight="1" x14ac:dyDescent="0.25">
      <c r="A27" s="53" t="str">
        <v/>
      </c>
      <c r="B27" s="49"/>
      <c r="C27" s="49"/>
      <c r="D27" s="49"/>
      <c r="E27" s="49"/>
      <c r="F27" s="49"/>
      <c r="G27" s="49"/>
      <c r="H27" s="53" t="str">
        <f>IF('22'!E27&gt;1,IF('6'!H26="да",ROUNDUP('22'!E27/2,0),'22'!E27),'22'!E27)</f>
        <v/>
      </c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53">
        <f>(('6'!C26="строительство")*7+('6'!C26="реконструкция")*6+('6'!C26="капремонт")*5+('6'!C26="установка")*4 +('6'!C26="приобретение")*1)*10</f>
        <v>0</v>
      </c>
      <c r="AA27" s="49"/>
      <c r="AB27" s="53">
        <f>IF('6'!D26="коммунальная инфраструктура",('6'!C26="строительство")*3+('6'!C26="реконструкция")*2+('6'!C26="капремонт")*1,0)*10</f>
        <v>0</v>
      </c>
      <c r="AC27" s="49"/>
      <c r="AD27" s="53">
        <f>IF('6'!D26="коммунальная инфраструктура",('6'!C26="строительство")*4+('6'!C26="реконструкция")*3+('6'!C26="капремонт")*2,0)*10</f>
        <v>0</v>
      </c>
      <c r="AE27" s="49"/>
    </row>
    <row r="28" spans="1:31" s="46" customFormat="1" ht="13.5" customHeight="1" x14ac:dyDescent="0.25">
      <c r="A28" s="53" t="str">
        <v/>
      </c>
      <c r="B28" s="49"/>
      <c r="C28" s="49"/>
      <c r="D28" s="49"/>
      <c r="E28" s="49"/>
      <c r="F28" s="49"/>
      <c r="G28" s="49"/>
      <c r="H28" s="53" t="str">
        <f>IF('22'!E28&gt;1,IF('6'!H27="да",ROUNDUP('22'!E28/2,0),'22'!E28),'22'!E28)</f>
        <v/>
      </c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53">
        <f>(('6'!C27="строительство")*7+('6'!C27="реконструкция")*6+('6'!C27="капремонт")*5+('6'!C27="установка")*4 +('6'!C27="приобретение")*1)*10</f>
        <v>0</v>
      </c>
      <c r="AA28" s="49"/>
      <c r="AB28" s="53">
        <f>IF('6'!D27="коммунальная инфраструктура",('6'!C27="строительство")*3+('6'!C27="реконструкция")*2+('6'!C27="капремонт")*1,0)*10</f>
        <v>0</v>
      </c>
      <c r="AC28" s="49"/>
      <c r="AD28" s="53">
        <f>IF('6'!D27="коммунальная инфраструктура",('6'!C27="строительство")*4+('6'!C27="реконструкция")*3+('6'!C27="капремонт")*2,0)*10</f>
        <v>0</v>
      </c>
      <c r="AE28" s="49"/>
    </row>
    <row r="29" spans="1:31" s="46" customFormat="1" ht="13.5" customHeight="1" x14ac:dyDescent="0.25">
      <c r="A29" s="53" t="str">
        <v/>
      </c>
      <c r="B29" s="49"/>
      <c r="C29" s="49"/>
      <c r="D29" s="49"/>
      <c r="E29" s="49"/>
      <c r="F29" s="49"/>
      <c r="G29" s="49"/>
      <c r="H29" s="53" t="str">
        <f>IF('22'!E29&gt;1,IF('6'!H28="да",ROUNDUP('22'!E29/2,0),'22'!E29),'22'!E29)</f>
        <v/>
      </c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53">
        <f>(('6'!C28="строительство")*7+('6'!C28="реконструкция")*6+('6'!C28="капремонт")*5+('6'!C28="установка")*4 +('6'!C28="приобретение")*1)*10</f>
        <v>0</v>
      </c>
      <c r="AA29" s="49"/>
      <c r="AB29" s="53">
        <f>IF('6'!D28="коммунальная инфраструктура",('6'!C28="строительство")*3+('6'!C28="реконструкция")*2+('6'!C28="капремонт")*1,0)*10</f>
        <v>0</v>
      </c>
      <c r="AC29" s="49"/>
      <c r="AD29" s="53">
        <f>IF('6'!D28="коммунальная инфраструктура",('6'!C28="строительство")*4+('6'!C28="реконструкция")*3+('6'!C28="капремонт")*2,0)*10</f>
        <v>0</v>
      </c>
      <c r="AE29" s="49"/>
    </row>
    <row r="30" spans="1:31" s="46" customFormat="1" ht="13.5" customHeight="1" x14ac:dyDescent="0.25">
      <c r="A30" s="53" t="str">
        <v/>
      </c>
      <c r="B30" s="49"/>
      <c r="C30" s="49"/>
      <c r="D30" s="49"/>
      <c r="E30" s="49"/>
      <c r="F30" s="49"/>
      <c r="G30" s="49"/>
      <c r="H30" s="53" t="str">
        <f>IF('22'!E30&gt;1,IF('6'!H29="да",ROUNDUP('22'!E30/2,0),'22'!E30),'22'!E30)</f>
        <v/>
      </c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53">
        <f>(('6'!C29="строительство")*7+('6'!C29="реконструкция")*6+('6'!C29="капремонт")*5+('6'!C29="установка")*4 +('6'!C29="приобретение")*1)*10</f>
        <v>0</v>
      </c>
      <c r="AA30" s="49"/>
      <c r="AB30" s="53">
        <f>IF('6'!D29="коммунальная инфраструктура",('6'!C29="строительство")*3+('6'!C29="реконструкция")*2+('6'!C29="капремонт")*1,0)*10</f>
        <v>0</v>
      </c>
      <c r="AC30" s="49"/>
      <c r="AD30" s="53">
        <f>IF('6'!D29="коммунальная инфраструктура",('6'!C29="строительство")*4+('6'!C29="реконструкция")*3+('6'!C29="капремонт")*2,0)*10</f>
        <v>0</v>
      </c>
      <c r="AE30" s="49"/>
    </row>
    <row r="31" spans="1:31" s="46" customFormat="1" ht="13.5" customHeight="1" x14ac:dyDescent="0.25">
      <c r="A31" s="53" t="str">
        <v/>
      </c>
      <c r="B31" s="49"/>
      <c r="C31" s="49"/>
      <c r="D31" s="49"/>
      <c r="E31" s="49"/>
      <c r="F31" s="49"/>
      <c r="G31" s="49"/>
      <c r="H31" s="53" t="str">
        <f>IF('22'!E31&gt;1,IF('6'!H30="да",ROUNDUP('22'!E31/2,0),'22'!E31),'22'!E31)</f>
        <v/>
      </c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53">
        <f>(('6'!C30="строительство")*7+('6'!C30="реконструкция")*6+('6'!C30="капремонт")*5+('6'!C30="установка")*4 +('6'!C30="приобретение")*1)*10</f>
        <v>0</v>
      </c>
      <c r="AA31" s="49"/>
      <c r="AB31" s="53">
        <f>IF('6'!D30="коммунальная инфраструктура",('6'!C30="строительство")*3+('6'!C30="реконструкция")*2+('6'!C30="капремонт")*1,0)*10</f>
        <v>0</v>
      </c>
      <c r="AC31" s="49"/>
      <c r="AD31" s="53">
        <f>IF('6'!D30="коммунальная инфраструктура",('6'!C30="строительство")*4+('6'!C30="реконструкция")*3+('6'!C30="капремонт")*2,0)*10</f>
        <v>0</v>
      </c>
      <c r="AE31" s="49"/>
    </row>
    <row r="32" spans="1:31" s="46" customFormat="1" ht="13.5" customHeight="1" x14ac:dyDescent="0.25">
      <c r="A32" s="53" t="str">
        <v/>
      </c>
      <c r="B32" s="49"/>
      <c r="C32" s="49"/>
      <c r="D32" s="49"/>
      <c r="E32" s="49"/>
      <c r="F32" s="49"/>
      <c r="G32" s="49"/>
      <c r="H32" s="53" t="str">
        <f>IF('22'!E32&gt;1,IF('6'!H31="да",ROUNDUP('22'!E32/2,0),'22'!E32),'22'!E32)</f>
        <v/>
      </c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53">
        <f>(('6'!C31="строительство")*7+('6'!C31="реконструкция")*6+('6'!C31="капремонт")*5+('6'!C31="установка")*4 +('6'!C31="приобретение")*1)*10</f>
        <v>0</v>
      </c>
      <c r="AA32" s="49"/>
      <c r="AB32" s="53">
        <f>IF('6'!D31="коммунальная инфраструктура",('6'!C31="строительство")*3+('6'!C31="реконструкция")*2+('6'!C31="капремонт")*1,0)*10</f>
        <v>0</v>
      </c>
      <c r="AC32" s="49"/>
      <c r="AD32" s="53">
        <f>IF('6'!D31="коммунальная инфраструктура",('6'!C31="строительство")*4+('6'!C31="реконструкция")*3+('6'!C31="капремонт")*2,0)*10</f>
        <v>0</v>
      </c>
      <c r="AE32" s="49"/>
    </row>
    <row r="33" spans="1:31" s="46" customFormat="1" ht="13.5" customHeight="1" x14ac:dyDescent="0.25">
      <c r="A33" s="53" t="str">
        <v/>
      </c>
      <c r="B33" s="49"/>
      <c r="C33" s="49"/>
      <c r="D33" s="49"/>
      <c r="E33" s="49"/>
      <c r="F33" s="49"/>
      <c r="G33" s="49"/>
      <c r="H33" s="53" t="str">
        <f>IF('22'!E33&gt;1,IF('6'!H32="да",ROUNDUP('22'!E33/2,0),'22'!E33),'22'!E33)</f>
        <v/>
      </c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53">
        <f>(('6'!C32="строительство")*7+('6'!C32="реконструкция")*6+('6'!C32="капремонт")*5+('6'!C32="установка")*4 +('6'!C32="приобретение")*1)*10</f>
        <v>0</v>
      </c>
      <c r="AA33" s="49"/>
      <c r="AB33" s="53">
        <f>IF('6'!D32="коммунальная инфраструктура",('6'!C32="строительство")*3+('6'!C32="реконструкция")*2+('6'!C32="капремонт")*1,0)*10</f>
        <v>0</v>
      </c>
      <c r="AC33" s="49"/>
      <c r="AD33" s="53">
        <f>IF('6'!D32="коммунальная инфраструктура",('6'!C32="строительство")*4+('6'!C32="реконструкция")*3+('6'!C32="капремонт")*2,0)*10</f>
        <v>0</v>
      </c>
      <c r="AE33" s="49"/>
    </row>
    <row r="34" spans="1:31" s="46" customFormat="1" ht="13.5" customHeight="1" x14ac:dyDescent="0.25">
      <c r="A34" s="53" t="str">
        <v/>
      </c>
      <c r="B34" s="49"/>
      <c r="C34" s="49"/>
      <c r="D34" s="49"/>
      <c r="E34" s="49"/>
      <c r="F34" s="49"/>
      <c r="G34" s="49"/>
      <c r="H34" s="53" t="str">
        <f>IF('22'!E34&gt;1,IF('6'!H33="да",ROUNDUP('22'!E34/2,0),'22'!E34),'22'!E34)</f>
        <v/>
      </c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53">
        <f>(('6'!C33="строительство")*7+('6'!C33="реконструкция")*6+('6'!C33="капремонт")*5+('6'!C33="установка")*4 +('6'!C33="приобретение")*1)*10</f>
        <v>0</v>
      </c>
      <c r="AA34" s="49"/>
      <c r="AB34" s="53">
        <f>IF('6'!D33="коммунальная инфраструктура",('6'!C33="строительство")*3+('6'!C33="реконструкция")*2+('6'!C33="капремонт")*1,0)*10</f>
        <v>0</v>
      </c>
      <c r="AC34" s="49"/>
      <c r="AD34" s="53">
        <f>IF('6'!D33="коммунальная инфраструктура",('6'!C33="строительство")*4+('6'!C33="реконструкция")*3+('6'!C33="капремонт")*2,0)*10</f>
        <v>0</v>
      </c>
      <c r="AE34" s="49"/>
    </row>
    <row r="35" spans="1:31" s="46" customFormat="1" ht="13.5" customHeight="1" x14ac:dyDescent="0.25">
      <c r="A35" s="53" t="str">
        <v/>
      </c>
      <c r="B35" s="49"/>
      <c r="C35" s="49"/>
      <c r="D35" s="49"/>
      <c r="E35" s="49"/>
      <c r="F35" s="49"/>
      <c r="G35" s="49"/>
      <c r="H35" s="53" t="str">
        <f>IF('22'!E35&gt;1,IF('6'!H34="да",ROUNDUP('22'!E35/2,0),'22'!E35),'22'!E35)</f>
        <v/>
      </c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53">
        <f>(('6'!C34="строительство")*7+('6'!C34="реконструкция")*6+('6'!C34="капремонт")*5+('6'!C34="установка")*4 +('6'!C34="приобретение")*1)*10</f>
        <v>0</v>
      </c>
      <c r="AA35" s="49"/>
      <c r="AB35" s="53">
        <f>IF('6'!D34="коммунальная инфраструктура",('6'!C34="строительство")*3+('6'!C34="реконструкция")*2+('6'!C34="капремонт")*1,0)*10</f>
        <v>0</v>
      </c>
      <c r="AC35" s="49"/>
      <c r="AD35" s="53">
        <f>IF('6'!D34="коммунальная инфраструктура",('6'!C34="строительство")*4+('6'!C34="реконструкция")*3+('6'!C34="капремонт")*2,0)*10</f>
        <v>0</v>
      </c>
      <c r="AE35" s="49"/>
    </row>
    <row r="36" spans="1:31" s="46" customFormat="1" ht="13.5" customHeight="1" x14ac:dyDescent="0.25">
      <c r="A36" s="53" t="str">
        <v/>
      </c>
      <c r="B36" s="49"/>
      <c r="C36" s="49"/>
      <c r="D36" s="49"/>
      <c r="E36" s="49"/>
      <c r="F36" s="49"/>
      <c r="G36" s="49"/>
      <c r="H36" s="53" t="str">
        <f>IF('22'!E36&gt;1,IF('6'!H35="да",ROUNDUP('22'!E36/2,0),'22'!E36),'22'!E36)</f>
        <v/>
      </c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53">
        <f>(('6'!C35="строительство")*7+('6'!C35="реконструкция")*6+('6'!C35="капремонт")*5+('6'!C35="установка")*4 +('6'!C35="приобретение")*1)*10</f>
        <v>0</v>
      </c>
      <c r="AA36" s="49"/>
      <c r="AB36" s="53">
        <f>IF('6'!D35="коммунальная инфраструктура",('6'!C35="строительство")*3+('6'!C35="реконструкция")*2+('6'!C35="капремонт")*1,0)*10</f>
        <v>0</v>
      </c>
      <c r="AC36" s="49"/>
      <c r="AD36" s="53">
        <f>IF('6'!D35="коммунальная инфраструктура",('6'!C35="строительство")*4+('6'!C35="реконструкция")*3+('6'!C35="капремонт")*2,0)*10</f>
        <v>0</v>
      </c>
      <c r="AE36" s="49"/>
    </row>
    <row r="37" spans="1:31" s="46" customFormat="1" ht="13.5" customHeight="1" x14ac:dyDescent="0.25">
      <c r="A37" s="49" t="str">
        <f>IF('22'!B37&gt;0,1,"")</f>
        <v/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</row>
  </sheetData>
  <sheetProtection password="CAB2" sheet="1" objects="1" scenarios="1" selectLockedCells="1"/>
  <mergeCells count="22">
    <mergeCell ref="A1:A4"/>
    <mergeCell ref="B3:D3"/>
    <mergeCell ref="B2:D2"/>
    <mergeCell ref="AA2:AC2"/>
    <mergeCell ref="AC3:AC4"/>
    <mergeCell ref="Z1:AD1"/>
    <mergeCell ref="E3:G3"/>
    <mergeCell ref="E2:G2"/>
    <mergeCell ref="AE1:AE4"/>
    <mergeCell ref="N2:P2"/>
    <mergeCell ref="K3:M3"/>
    <mergeCell ref="K2:M2"/>
    <mergeCell ref="H3:J3"/>
    <mergeCell ref="H2:J2"/>
    <mergeCell ref="B1:Y1"/>
    <mergeCell ref="W3:Y3"/>
    <mergeCell ref="W2:Y2"/>
    <mergeCell ref="T3:V3"/>
    <mergeCell ref="T2:V2"/>
    <mergeCell ref="Q3:S3"/>
    <mergeCell ref="Q2:S2"/>
    <mergeCell ref="N3:P3"/>
  </mergeCells>
  <pageMargins left="0.39370078740157483" right="0.39370078740157483" top="0.39370078740157483" bottom="0.39370078740157483" header="0.19685039370078741" footer="0.19685039370078741"/>
  <pageSetup paperSize="9" scale="42" fitToWidth="4" pageOrder="overThenDown" orientation="landscape" r:id="rId1"/>
  <headerFooter>
    <oddFooter>&amp;L&amp;A&amp;R&amp;"Times New Roman,обычный"&amp;12&amp;P из &amp;N</oddFooter>
  </headerFooter>
  <colBreaks count="2" manualBreakCount="2">
    <brk id="19" max="1048575" man="1"/>
    <brk id="25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pageSetUpPr fitToPage="1"/>
  </sheetPr>
  <dimension ref="A1:C88"/>
  <sheetViews>
    <sheetView showGridLines="0" view="pageBreakPreview" zoomScale="60" zoomScaleNormal="100" workbookViewId="0">
      <pane ySplit="2" topLeftCell="A3" activePane="bottomLeft" state="frozen"/>
      <selection activeCell="E53" sqref="E53"/>
      <selection pane="bottomLeft" activeCell="D21" sqref="D21"/>
    </sheetView>
  </sheetViews>
  <sheetFormatPr defaultRowHeight="15" x14ac:dyDescent="0.25"/>
  <cols>
    <col min="1" max="1" width="46.28515625" bestFit="1" customWidth="1"/>
    <col min="2" max="2" width="33.28515625" style="1" bestFit="1" customWidth="1"/>
    <col min="3" max="3" width="16.140625" style="1" bestFit="1" customWidth="1"/>
  </cols>
  <sheetData>
    <row r="1" spans="1:3" ht="15.75" thickBot="1" x14ac:dyDescent="0.3">
      <c r="A1" s="278" t="s">
        <v>533</v>
      </c>
      <c r="B1" s="278"/>
      <c r="C1" s="278"/>
    </row>
    <row r="2" spans="1:3" ht="30" customHeight="1" thickBot="1" x14ac:dyDescent="0.3">
      <c r="A2" s="219" t="s">
        <v>290</v>
      </c>
      <c r="B2" s="220" t="s">
        <v>453</v>
      </c>
      <c r="C2" s="221" t="s">
        <v>534</v>
      </c>
    </row>
    <row r="3" spans="1:3" x14ac:dyDescent="0.25">
      <c r="A3" s="70" t="s">
        <v>291</v>
      </c>
      <c r="B3" s="88">
        <v>0.99</v>
      </c>
      <c r="C3" s="159" t="s">
        <v>535</v>
      </c>
    </row>
    <row r="4" spans="1:3" x14ac:dyDescent="0.25">
      <c r="A4" s="65" t="s">
        <v>292</v>
      </c>
      <c r="B4" s="89">
        <v>0.99</v>
      </c>
      <c r="C4" s="160" t="s">
        <v>536</v>
      </c>
    </row>
    <row r="5" spans="1:3" x14ac:dyDescent="0.25">
      <c r="A5" s="65" t="s">
        <v>293</v>
      </c>
      <c r="B5" s="89">
        <v>0.98</v>
      </c>
      <c r="C5" s="159" t="s">
        <v>537</v>
      </c>
    </row>
    <row r="6" spans="1:3" x14ac:dyDescent="0.25">
      <c r="A6" s="65" t="s">
        <v>294</v>
      </c>
      <c r="B6" s="89">
        <v>0.98</v>
      </c>
      <c r="C6" s="160" t="s">
        <v>538</v>
      </c>
    </row>
    <row r="7" spans="1:3" x14ac:dyDescent="0.25">
      <c r="A7" s="65" t="s">
        <v>295</v>
      </c>
      <c r="B7" s="89">
        <v>0.99</v>
      </c>
      <c r="C7" s="159" t="s">
        <v>539</v>
      </c>
    </row>
    <row r="8" spans="1:3" x14ac:dyDescent="0.25">
      <c r="A8" s="65" t="s">
        <v>296</v>
      </c>
      <c r="B8" s="89">
        <v>0.99</v>
      </c>
      <c r="C8" s="160" t="s">
        <v>540</v>
      </c>
    </row>
    <row r="9" spans="1:3" x14ac:dyDescent="0.25">
      <c r="A9" s="65" t="s">
        <v>297</v>
      </c>
      <c r="B9" s="89">
        <v>0.99</v>
      </c>
      <c r="C9" s="159" t="s">
        <v>541</v>
      </c>
    </row>
    <row r="10" spans="1:3" x14ac:dyDescent="0.25">
      <c r="A10" s="65" t="s">
        <v>298</v>
      </c>
      <c r="B10" s="89">
        <v>0.98</v>
      </c>
      <c r="C10" s="160" t="s">
        <v>542</v>
      </c>
    </row>
    <row r="11" spans="1:3" x14ac:dyDescent="0.25">
      <c r="A11" s="65" t="s">
        <v>299</v>
      </c>
      <c r="B11" s="89">
        <v>0.99</v>
      </c>
      <c r="C11" s="159" t="s">
        <v>543</v>
      </c>
    </row>
    <row r="12" spans="1:3" x14ac:dyDescent="0.25">
      <c r="A12" s="65" t="s">
        <v>300</v>
      </c>
      <c r="B12" s="89">
        <v>0.99</v>
      </c>
      <c r="C12" s="160" t="s">
        <v>158</v>
      </c>
    </row>
    <row r="13" spans="1:3" x14ac:dyDescent="0.25">
      <c r="A13" s="65" t="s">
        <v>301</v>
      </c>
      <c r="B13" s="89">
        <v>0.95</v>
      </c>
      <c r="C13" s="159" t="s">
        <v>159</v>
      </c>
    </row>
    <row r="14" spans="1:3" x14ac:dyDescent="0.25">
      <c r="A14" s="65" t="s">
        <v>302</v>
      </c>
      <c r="B14" s="89">
        <v>0.99</v>
      </c>
      <c r="C14" s="160" t="s">
        <v>160</v>
      </c>
    </row>
    <row r="15" spans="1:3" x14ac:dyDescent="0.25">
      <c r="A15" s="65" t="s">
        <v>303</v>
      </c>
      <c r="B15" s="89">
        <v>0.98</v>
      </c>
      <c r="C15" s="159" t="s">
        <v>192</v>
      </c>
    </row>
    <row r="16" spans="1:3" x14ac:dyDescent="0.25">
      <c r="A16" s="65" t="s">
        <v>304</v>
      </c>
      <c r="B16" s="89">
        <v>0.98</v>
      </c>
      <c r="C16" s="160" t="s">
        <v>193</v>
      </c>
    </row>
    <row r="17" spans="1:3" x14ac:dyDescent="0.25">
      <c r="A17" s="65" t="s">
        <v>305</v>
      </c>
      <c r="B17" s="89">
        <v>0.99</v>
      </c>
      <c r="C17" s="159" t="s">
        <v>194</v>
      </c>
    </row>
    <row r="18" spans="1:3" x14ac:dyDescent="0.25">
      <c r="A18" s="65" t="s">
        <v>306</v>
      </c>
      <c r="B18" s="89">
        <v>0.99</v>
      </c>
      <c r="C18" s="160" t="s">
        <v>195</v>
      </c>
    </row>
    <row r="19" spans="1:3" x14ac:dyDescent="0.25">
      <c r="A19" s="65" t="s">
        <v>307</v>
      </c>
      <c r="B19" s="89">
        <v>0.81</v>
      </c>
      <c r="C19" s="159" t="s">
        <v>198</v>
      </c>
    </row>
    <row r="20" spans="1:3" x14ac:dyDescent="0.25">
      <c r="A20" s="65" t="s">
        <v>308</v>
      </c>
      <c r="B20" s="89">
        <v>0.99</v>
      </c>
      <c r="C20" s="160" t="s">
        <v>199</v>
      </c>
    </row>
    <row r="21" spans="1:3" x14ac:dyDescent="0.25">
      <c r="A21" s="65" t="s">
        <v>309</v>
      </c>
      <c r="B21" s="89">
        <v>0.97</v>
      </c>
      <c r="C21" s="159" t="s">
        <v>196</v>
      </c>
    </row>
    <row r="22" spans="1:3" x14ac:dyDescent="0.25">
      <c r="A22" s="65" t="s">
        <v>310</v>
      </c>
      <c r="B22" s="89">
        <v>0.99</v>
      </c>
      <c r="C22" s="160" t="s">
        <v>197</v>
      </c>
    </row>
    <row r="23" spans="1:3" x14ac:dyDescent="0.25">
      <c r="A23" s="65" t="s">
        <v>311</v>
      </c>
      <c r="B23" s="89">
        <v>0.99</v>
      </c>
      <c r="C23" s="159" t="s">
        <v>443</v>
      </c>
    </row>
    <row r="24" spans="1:3" x14ac:dyDescent="0.25">
      <c r="A24" s="65" t="s">
        <v>312</v>
      </c>
      <c r="B24" s="89">
        <v>0.99</v>
      </c>
      <c r="C24" s="160" t="s">
        <v>444</v>
      </c>
    </row>
    <row r="25" spans="1:3" x14ac:dyDescent="0.25">
      <c r="A25" s="65" t="s">
        <v>313</v>
      </c>
      <c r="B25" s="89">
        <v>0.99</v>
      </c>
      <c r="C25" s="159" t="s">
        <v>445</v>
      </c>
    </row>
    <row r="26" spans="1:3" x14ac:dyDescent="0.25">
      <c r="A26" s="65" t="s">
        <v>314</v>
      </c>
      <c r="B26" s="89">
        <v>0.98</v>
      </c>
      <c r="C26" s="160" t="s">
        <v>446</v>
      </c>
    </row>
    <row r="27" spans="1:3" x14ac:dyDescent="0.25">
      <c r="A27" s="65" t="s">
        <v>315</v>
      </c>
      <c r="B27" s="89">
        <v>0.99</v>
      </c>
      <c r="C27" s="159" t="s">
        <v>447</v>
      </c>
    </row>
    <row r="28" spans="1:3" x14ac:dyDescent="0.25">
      <c r="A28" s="65" t="s">
        <v>316</v>
      </c>
      <c r="B28" s="89">
        <v>0.96</v>
      </c>
      <c r="C28" s="160" t="s">
        <v>473</v>
      </c>
    </row>
    <row r="29" spans="1:3" x14ac:dyDescent="0.25">
      <c r="A29" s="65" t="s">
        <v>317</v>
      </c>
      <c r="B29" s="89">
        <v>0.95</v>
      </c>
      <c r="C29" s="159" t="s">
        <v>474</v>
      </c>
    </row>
    <row r="30" spans="1:3" x14ac:dyDescent="0.25">
      <c r="A30" s="65" t="s">
        <v>318</v>
      </c>
      <c r="B30" s="89">
        <v>0.95</v>
      </c>
      <c r="C30" s="160" t="s">
        <v>475</v>
      </c>
    </row>
    <row r="31" spans="1:3" x14ac:dyDescent="0.25">
      <c r="A31" s="65" t="s">
        <v>319</v>
      </c>
      <c r="B31" s="89">
        <v>0.98</v>
      </c>
      <c r="C31" s="159" t="s">
        <v>476</v>
      </c>
    </row>
    <row r="32" spans="1:3" x14ac:dyDescent="0.25">
      <c r="A32" s="65" t="s">
        <v>320</v>
      </c>
      <c r="B32" s="89">
        <v>0.99</v>
      </c>
      <c r="C32" s="160" t="s">
        <v>477</v>
      </c>
    </row>
    <row r="33" spans="1:3" x14ac:dyDescent="0.25">
      <c r="A33" s="65" t="s">
        <v>321</v>
      </c>
      <c r="B33" s="89">
        <v>0.97</v>
      </c>
      <c r="C33" s="159" t="s">
        <v>544</v>
      </c>
    </row>
    <row r="34" spans="1:3" x14ac:dyDescent="0.25">
      <c r="A34" s="65" t="s">
        <v>322</v>
      </c>
      <c r="B34" s="89">
        <v>0.97</v>
      </c>
      <c r="C34" s="160" t="s">
        <v>545</v>
      </c>
    </row>
    <row r="35" spans="1:3" x14ac:dyDescent="0.25">
      <c r="A35" s="65" t="s">
        <v>323</v>
      </c>
      <c r="B35" s="89">
        <v>0.98</v>
      </c>
      <c r="C35" s="159" t="s">
        <v>546</v>
      </c>
    </row>
    <row r="36" spans="1:3" x14ac:dyDescent="0.25">
      <c r="A36" s="65" t="s">
        <v>324</v>
      </c>
      <c r="B36" s="89">
        <v>0.97</v>
      </c>
      <c r="C36" s="160" t="s">
        <v>547</v>
      </c>
    </row>
    <row r="37" spans="1:3" x14ac:dyDescent="0.25">
      <c r="A37" s="65" t="s">
        <v>325</v>
      </c>
      <c r="B37" s="89">
        <v>0.96</v>
      </c>
      <c r="C37" s="159" t="s">
        <v>548</v>
      </c>
    </row>
    <row r="38" spans="1:3" x14ac:dyDescent="0.25">
      <c r="A38" s="65" t="s">
        <v>326</v>
      </c>
      <c r="B38" s="89">
        <v>0.99</v>
      </c>
      <c r="C38" s="160" t="s">
        <v>549</v>
      </c>
    </row>
    <row r="39" spans="1:3" x14ac:dyDescent="0.25">
      <c r="A39" s="65" t="s">
        <v>327</v>
      </c>
      <c r="B39" s="89">
        <v>0.98</v>
      </c>
      <c r="C39" s="159" t="s">
        <v>550</v>
      </c>
    </row>
    <row r="40" spans="1:3" x14ac:dyDescent="0.25">
      <c r="A40" s="65" t="s">
        <v>328</v>
      </c>
      <c r="B40" s="89">
        <v>0.98</v>
      </c>
      <c r="C40" s="160" t="s">
        <v>551</v>
      </c>
    </row>
    <row r="41" spans="1:3" x14ac:dyDescent="0.25">
      <c r="A41" s="65" t="s">
        <v>329</v>
      </c>
      <c r="B41" s="89">
        <v>0.96</v>
      </c>
      <c r="C41" s="159" t="s">
        <v>552</v>
      </c>
    </row>
    <row r="42" spans="1:3" x14ac:dyDescent="0.25">
      <c r="A42" s="65" t="s">
        <v>330</v>
      </c>
      <c r="B42" s="89">
        <v>0.98</v>
      </c>
      <c r="C42" s="160" t="s">
        <v>553</v>
      </c>
    </row>
    <row r="43" spans="1:3" x14ac:dyDescent="0.25">
      <c r="A43" s="65" t="s">
        <v>331</v>
      </c>
      <c r="B43" s="89">
        <v>0.99</v>
      </c>
      <c r="C43" s="159" t="s">
        <v>554</v>
      </c>
    </row>
    <row r="44" spans="1:3" x14ac:dyDescent="0.25">
      <c r="A44" s="65" t="s">
        <v>332</v>
      </c>
      <c r="B44" s="89">
        <v>0.96</v>
      </c>
      <c r="C44" s="160" t="s">
        <v>555</v>
      </c>
    </row>
    <row r="45" spans="1:3" x14ac:dyDescent="0.25">
      <c r="A45" s="65" t="s">
        <v>333</v>
      </c>
      <c r="B45" s="89">
        <v>0.97</v>
      </c>
      <c r="C45" s="159" t="s">
        <v>556</v>
      </c>
    </row>
    <row r="46" spans="1:3" x14ac:dyDescent="0.25">
      <c r="A46" s="65" t="s">
        <v>334</v>
      </c>
      <c r="B46" s="89">
        <v>0.96</v>
      </c>
      <c r="C46" s="160" t="s">
        <v>557</v>
      </c>
    </row>
    <row r="47" spans="1:3" x14ac:dyDescent="0.25">
      <c r="A47" s="65" t="s">
        <v>335</v>
      </c>
      <c r="B47" s="89">
        <v>0.97</v>
      </c>
      <c r="C47" s="159" t="s">
        <v>558</v>
      </c>
    </row>
    <row r="48" spans="1:3" x14ac:dyDescent="0.25">
      <c r="A48" s="65" t="s">
        <v>336</v>
      </c>
      <c r="B48" s="89">
        <v>0.99</v>
      </c>
      <c r="C48" s="160" t="s">
        <v>559</v>
      </c>
    </row>
    <row r="49" spans="1:3" x14ac:dyDescent="0.25">
      <c r="A49" s="65" t="s">
        <v>337</v>
      </c>
      <c r="B49" s="89">
        <v>0.99</v>
      </c>
      <c r="C49" s="159" t="s">
        <v>560</v>
      </c>
    </row>
    <row r="50" spans="1:3" x14ac:dyDescent="0.25">
      <c r="A50" s="65" t="s">
        <v>338</v>
      </c>
      <c r="B50" s="89">
        <v>0.98</v>
      </c>
      <c r="C50" s="160" t="s">
        <v>561</v>
      </c>
    </row>
    <row r="51" spans="1:3" x14ac:dyDescent="0.25">
      <c r="A51" s="65" t="s">
        <v>339</v>
      </c>
      <c r="B51" s="89">
        <v>0.98</v>
      </c>
      <c r="C51" s="159" t="s">
        <v>562</v>
      </c>
    </row>
    <row r="52" spans="1:3" x14ac:dyDescent="0.25">
      <c r="A52" s="65" t="s">
        <v>340</v>
      </c>
      <c r="B52" s="89">
        <v>0.67</v>
      </c>
      <c r="C52" s="160" t="s">
        <v>563</v>
      </c>
    </row>
    <row r="53" spans="1:3" x14ac:dyDescent="0.25">
      <c r="A53" s="65" t="s">
        <v>341</v>
      </c>
      <c r="B53" s="89">
        <v>0.95</v>
      </c>
      <c r="C53" s="159" t="s">
        <v>564</v>
      </c>
    </row>
    <row r="54" spans="1:3" x14ac:dyDescent="0.25">
      <c r="A54" s="65" t="s">
        <v>342</v>
      </c>
      <c r="B54" s="89">
        <v>0.98</v>
      </c>
      <c r="C54" s="160" t="s">
        <v>565</v>
      </c>
    </row>
    <row r="55" spans="1:3" x14ac:dyDescent="0.25">
      <c r="A55" s="65" t="s">
        <v>343</v>
      </c>
      <c r="B55" s="89">
        <v>0.75</v>
      </c>
      <c r="C55" s="159" t="s">
        <v>566</v>
      </c>
    </row>
    <row r="56" spans="1:3" x14ac:dyDescent="0.25">
      <c r="A56" s="65" t="s">
        <v>344</v>
      </c>
      <c r="B56" s="89">
        <v>0.94</v>
      </c>
      <c r="C56" s="160" t="s">
        <v>567</v>
      </c>
    </row>
    <row r="57" spans="1:3" x14ac:dyDescent="0.25">
      <c r="A57" s="65" t="s">
        <v>345</v>
      </c>
      <c r="B57" s="89">
        <v>0.96</v>
      </c>
      <c r="C57" s="159" t="s">
        <v>568</v>
      </c>
    </row>
    <row r="58" spans="1:3" x14ac:dyDescent="0.25">
      <c r="A58" s="65" t="s">
        <v>346</v>
      </c>
      <c r="B58" s="89">
        <v>0.97</v>
      </c>
      <c r="C58" s="160" t="s">
        <v>569</v>
      </c>
    </row>
    <row r="59" spans="1:3" x14ac:dyDescent="0.25">
      <c r="A59" s="65" t="s">
        <v>347</v>
      </c>
      <c r="B59" s="89">
        <v>0.96</v>
      </c>
      <c r="C59" s="159" t="s">
        <v>570</v>
      </c>
    </row>
    <row r="60" spans="1:3" x14ac:dyDescent="0.25">
      <c r="A60" s="65" t="s">
        <v>348</v>
      </c>
      <c r="B60" s="89">
        <v>0.98</v>
      </c>
      <c r="C60" s="160" t="s">
        <v>571</v>
      </c>
    </row>
    <row r="61" spans="1:3" x14ac:dyDescent="0.25">
      <c r="A61" s="65" t="s">
        <v>349</v>
      </c>
      <c r="B61" s="89">
        <v>0.96</v>
      </c>
      <c r="C61" s="159" t="s">
        <v>572</v>
      </c>
    </row>
    <row r="62" spans="1:3" x14ac:dyDescent="0.25">
      <c r="A62" s="65" t="s">
        <v>350</v>
      </c>
      <c r="B62" s="89">
        <v>0.99</v>
      </c>
      <c r="C62" s="160" t="s">
        <v>573</v>
      </c>
    </row>
    <row r="63" spans="1:3" x14ac:dyDescent="0.25">
      <c r="A63" s="65" t="s">
        <v>351</v>
      </c>
      <c r="B63" s="89">
        <v>0.99</v>
      </c>
      <c r="C63" s="159" t="s">
        <v>574</v>
      </c>
    </row>
    <row r="64" spans="1:3" x14ac:dyDescent="0.25">
      <c r="A64" s="65" t="s">
        <v>352</v>
      </c>
      <c r="B64" s="89">
        <v>0.99</v>
      </c>
      <c r="C64" s="160" t="s">
        <v>575</v>
      </c>
    </row>
    <row r="65" spans="1:3" x14ac:dyDescent="0.25">
      <c r="A65" s="65" t="s">
        <v>353</v>
      </c>
      <c r="B65" s="89">
        <v>0.98</v>
      </c>
      <c r="C65" s="159" t="s">
        <v>576</v>
      </c>
    </row>
    <row r="66" spans="1:3" x14ac:dyDescent="0.25">
      <c r="A66" s="65" t="s">
        <v>354</v>
      </c>
      <c r="B66" s="89">
        <v>0.97</v>
      </c>
      <c r="C66" s="160" t="s">
        <v>577</v>
      </c>
    </row>
    <row r="67" spans="1:3" x14ac:dyDescent="0.25">
      <c r="A67" s="65" t="s">
        <v>355</v>
      </c>
      <c r="B67" s="89">
        <v>0.86</v>
      </c>
      <c r="C67" s="159" t="s">
        <v>578</v>
      </c>
    </row>
    <row r="68" spans="1:3" x14ac:dyDescent="0.25">
      <c r="A68" s="65" t="s">
        <v>356</v>
      </c>
      <c r="B68" s="89">
        <v>0.98</v>
      </c>
      <c r="C68" s="160" t="s">
        <v>579</v>
      </c>
    </row>
    <row r="69" spans="1:3" x14ac:dyDescent="0.25">
      <c r="A69" s="65" t="s">
        <v>357</v>
      </c>
      <c r="B69" s="89">
        <v>0.59</v>
      </c>
      <c r="C69" s="159" t="s">
        <v>580</v>
      </c>
    </row>
    <row r="70" spans="1:3" x14ac:dyDescent="0.25">
      <c r="A70" s="65" t="s">
        <v>358</v>
      </c>
      <c r="B70" s="89">
        <v>0.93</v>
      </c>
      <c r="C70" s="160" t="s">
        <v>581</v>
      </c>
    </row>
    <row r="71" spans="1:3" x14ac:dyDescent="0.25">
      <c r="A71" s="65" t="s">
        <v>359</v>
      </c>
      <c r="B71" s="89">
        <v>0.97</v>
      </c>
      <c r="C71" s="159" t="s">
        <v>582</v>
      </c>
    </row>
    <row r="72" spans="1:3" x14ac:dyDescent="0.25">
      <c r="A72" s="65" t="s">
        <v>360</v>
      </c>
      <c r="B72" s="89">
        <v>0.98</v>
      </c>
      <c r="C72" s="160" t="s">
        <v>583</v>
      </c>
    </row>
    <row r="73" spans="1:3" x14ac:dyDescent="0.25">
      <c r="A73" s="65" t="s">
        <v>361</v>
      </c>
      <c r="B73" s="89">
        <v>0.97</v>
      </c>
      <c r="C73" s="159" t="s">
        <v>584</v>
      </c>
    </row>
    <row r="74" spans="1:3" x14ac:dyDescent="0.25">
      <c r="A74" s="65" t="s">
        <v>362</v>
      </c>
      <c r="B74" s="89">
        <v>0.97</v>
      </c>
      <c r="C74" s="160" t="s">
        <v>585</v>
      </c>
    </row>
    <row r="75" spans="1:3" x14ac:dyDescent="0.25">
      <c r="A75" s="65" t="s">
        <v>363</v>
      </c>
      <c r="B75" s="89">
        <v>0.96</v>
      </c>
      <c r="C75" s="159" t="s">
        <v>586</v>
      </c>
    </row>
    <row r="76" spans="1:3" x14ac:dyDescent="0.25">
      <c r="A76" s="65" t="s">
        <v>364</v>
      </c>
      <c r="B76" s="89">
        <v>0.27</v>
      </c>
      <c r="C76" s="160" t="s">
        <v>587</v>
      </c>
    </row>
    <row r="77" spans="1:3" x14ac:dyDescent="0.25">
      <c r="A77" s="65" t="s">
        <v>365</v>
      </c>
      <c r="B77" s="89">
        <v>0.97</v>
      </c>
      <c r="C77" s="159" t="s">
        <v>588</v>
      </c>
    </row>
    <row r="78" spans="1:3" x14ac:dyDescent="0.25">
      <c r="A78" s="65" t="s">
        <v>366</v>
      </c>
      <c r="B78" s="89">
        <v>0.96</v>
      </c>
      <c r="C78" s="160" t="s">
        <v>589</v>
      </c>
    </row>
    <row r="79" spans="1:3" x14ac:dyDescent="0.25">
      <c r="A79" s="65" t="s">
        <v>367</v>
      </c>
      <c r="B79" s="89">
        <v>0.96</v>
      </c>
      <c r="C79" s="159" t="s">
        <v>590</v>
      </c>
    </row>
    <row r="80" spans="1:3" x14ac:dyDescent="0.25">
      <c r="A80" s="65" t="s">
        <v>368</v>
      </c>
      <c r="B80" s="89">
        <v>0.99</v>
      </c>
      <c r="C80" s="160" t="s">
        <v>591</v>
      </c>
    </row>
    <row r="81" spans="1:3" x14ac:dyDescent="0.25">
      <c r="A81" s="65" t="s">
        <v>369</v>
      </c>
      <c r="B81" s="89">
        <v>0</v>
      </c>
      <c r="C81" s="159" t="s">
        <v>592</v>
      </c>
    </row>
    <row r="82" spans="1:3" x14ac:dyDescent="0.25">
      <c r="A82" s="65" t="s">
        <v>370</v>
      </c>
      <c r="B82" s="89">
        <v>0.49</v>
      </c>
      <c r="C82" s="160" t="s">
        <v>593</v>
      </c>
    </row>
    <row r="83" spans="1:3" x14ac:dyDescent="0.25">
      <c r="A83" s="65" t="s">
        <v>371</v>
      </c>
      <c r="B83" s="89">
        <v>0.99</v>
      </c>
      <c r="C83" s="159" t="s">
        <v>594</v>
      </c>
    </row>
    <row r="84" spans="1:3" x14ac:dyDescent="0.25">
      <c r="A84" s="65" t="s">
        <v>372</v>
      </c>
      <c r="B84" s="89">
        <v>0.99</v>
      </c>
      <c r="C84" s="160" t="s">
        <v>595</v>
      </c>
    </row>
    <row r="85" spans="1:3" x14ac:dyDescent="0.25">
      <c r="A85" s="65" t="s">
        <v>373</v>
      </c>
      <c r="B85" s="89">
        <v>0.9</v>
      </c>
      <c r="C85" s="159" t="s">
        <v>596</v>
      </c>
    </row>
    <row r="86" spans="1:3" x14ac:dyDescent="0.25">
      <c r="A86" s="65" t="s">
        <v>374</v>
      </c>
      <c r="B86" s="89">
        <v>0.39</v>
      </c>
      <c r="C86" s="160" t="s">
        <v>597</v>
      </c>
    </row>
    <row r="87" spans="1:3" x14ac:dyDescent="0.25">
      <c r="A87" s="65" t="s">
        <v>375</v>
      </c>
      <c r="B87" s="89">
        <v>0.98</v>
      </c>
      <c r="C87" s="159" t="s">
        <v>598</v>
      </c>
    </row>
    <row r="88" spans="1:3" ht="15.75" thickBot="1" x14ac:dyDescent="0.3">
      <c r="A88" s="67" t="s">
        <v>376</v>
      </c>
      <c r="B88" s="90">
        <v>0.14000000000000001</v>
      </c>
      <c r="C88" s="161" t="s">
        <v>599</v>
      </c>
    </row>
  </sheetData>
  <sheetProtection password="CAB2" sheet="1" objects="1" scenarios="1"/>
  <mergeCells count="1">
    <mergeCell ref="A1:C1"/>
  </mergeCells>
  <phoneticPr fontId="7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99" fitToHeight="1000" orientation="portrait" r:id="rId1"/>
  <headerFooter>
    <oddFooter>&amp;L&amp;A&amp;R&amp;"Times New Roman,обычный"&amp;12&amp;P из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Z105"/>
  <sheetViews>
    <sheetView zoomScale="85" zoomScaleNormal="85" workbookViewId="0">
      <pane ySplit="2" topLeftCell="A35" activePane="bottomLeft" state="frozen"/>
      <selection pane="bottomLeft" activeCell="Z56" sqref="Z56"/>
    </sheetView>
  </sheetViews>
  <sheetFormatPr defaultRowHeight="15" x14ac:dyDescent="0.25"/>
  <cols>
    <col min="1" max="1" width="42.28515625" bestFit="1" customWidth="1"/>
    <col min="18" max="18" width="10" bestFit="1" customWidth="1"/>
    <col min="19" max="19" width="12.85546875" bestFit="1" customWidth="1"/>
    <col min="20" max="21" width="12.85546875" style="1" customWidth="1"/>
    <col min="22" max="22" width="17" bestFit="1" customWidth="1"/>
    <col min="25" max="25" width="9.140625" style="1"/>
  </cols>
  <sheetData>
    <row r="1" spans="1:2" s="1" customFormat="1" x14ac:dyDescent="0.25">
      <c r="A1" s="167">
        <v>2022</v>
      </c>
      <c r="B1" s="168" t="s">
        <v>606</v>
      </c>
    </row>
    <row r="2" spans="1:2" s="1" customFormat="1" x14ac:dyDescent="0.25">
      <c r="A2" s="167" t="s">
        <v>607</v>
      </c>
      <c r="B2" s="168" t="s">
        <v>605</v>
      </c>
    </row>
    <row r="3" spans="1:2" s="1" customFormat="1" x14ac:dyDescent="0.25"/>
    <row r="4" spans="1:2" x14ac:dyDescent="0.25">
      <c r="A4" s="163" t="e">
        <f>VLOOKUP(НаименованиеСубъектаРФ,СубъектыИсофинансирование,2,0)</f>
        <v>#N/A</v>
      </c>
      <c r="B4" t="s">
        <v>469</v>
      </c>
    </row>
    <row r="5" spans="1:2" s="1" customFormat="1" x14ac:dyDescent="0.25">
      <c r="A5" s="163" t="e">
        <f>VLOOKUP(НаименованиеСубъектаРФ,СубъектыИсофинансирование,3,0)</f>
        <v>#N/A</v>
      </c>
      <c r="B5" s="1" t="s">
        <v>600</v>
      </c>
    </row>
    <row r="7" spans="1:2" s="1" customFormat="1" x14ac:dyDescent="0.25">
      <c r="A7" s="162">
        <f>IF(ПродолжительностьПроекта_п22&gt;1,IF(COUNTIF('6'!$H$6:$H$35,"да")&gt;0,ROUNDUP(ПродолжительностьПроекта_п22/2,0),ПродолжительностьПроекта_п22),ПродолжительностьПроекта_п22)</f>
        <v>1</v>
      </c>
      <c r="B7" s="1" t="s">
        <v>532</v>
      </c>
    </row>
    <row r="8" spans="1:2" s="1" customFormat="1" x14ac:dyDescent="0.25"/>
    <row r="9" spans="1:2" x14ac:dyDescent="0.25">
      <c r="A9" s="165" t="s">
        <v>479</v>
      </c>
      <c r="B9" t="s">
        <v>471</v>
      </c>
    </row>
    <row r="10" spans="1:2" x14ac:dyDescent="0.25">
      <c r="A10" s="165" t="s">
        <v>480</v>
      </c>
    </row>
    <row r="11" spans="1:2" x14ac:dyDescent="0.25">
      <c r="A11" s="165" t="s">
        <v>481</v>
      </c>
    </row>
    <row r="12" spans="1:2" x14ac:dyDescent="0.25">
      <c r="A12" s="165" t="s">
        <v>482</v>
      </c>
    </row>
    <row r="13" spans="1:2" x14ac:dyDescent="0.25">
      <c r="A13" s="165" t="s">
        <v>483</v>
      </c>
    </row>
    <row r="14" spans="1:2" x14ac:dyDescent="0.25">
      <c r="A14" s="165" t="s">
        <v>484</v>
      </c>
    </row>
    <row r="15" spans="1:2" x14ac:dyDescent="0.25">
      <c r="A15" s="165" t="s">
        <v>485</v>
      </c>
    </row>
    <row r="16" spans="1:2" x14ac:dyDescent="0.25">
      <c r="A16" s="165" t="s">
        <v>486</v>
      </c>
    </row>
    <row r="17" spans="1:2" x14ac:dyDescent="0.25">
      <c r="A17" s="165" t="s">
        <v>487</v>
      </c>
    </row>
    <row r="18" spans="1:2" x14ac:dyDescent="0.25">
      <c r="A18" s="165" t="s">
        <v>488</v>
      </c>
    </row>
    <row r="19" spans="1:2" x14ac:dyDescent="0.25">
      <c r="A19" s="165" t="s">
        <v>489</v>
      </c>
    </row>
    <row r="20" spans="1:2" x14ac:dyDescent="0.25">
      <c r="A20" s="165" t="s">
        <v>274</v>
      </c>
    </row>
    <row r="21" spans="1:2" x14ac:dyDescent="0.25">
      <c r="A21" s="165" t="s">
        <v>66</v>
      </c>
    </row>
    <row r="22" spans="1:2" x14ac:dyDescent="0.25">
      <c r="A22" s="165" t="s">
        <v>409</v>
      </c>
    </row>
    <row r="23" spans="1:2" x14ac:dyDescent="0.25">
      <c r="A23" s="165" t="s">
        <v>388</v>
      </c>
    </row>
    <row r="24" spans="1:2" x14ac:dyDescent="0.25">
      <c r="A24" s="165" t="s">
        <v>389</v>
      </c>
    </row>
    <row r="25" spans="1:2" x14ac:dyDescent="0.25">
      <c r="A25" s="165" t="s">
        <v>470</v>
      </c>
    </row>
    <row r="27" spans="1:2" x14ac:dyDescent="0.25">
      <c r="A27" s="166" t="s">
        <v>270</v>
      </c>
      <c r="B27" t="s">
        <v>511</v>
      </c>
    </row>
    <row r="28" spans="1:2" x14ac:dyDescent="0.25">
      <c r="A28" s="166" t="s">
        <v>269</v>
      </c>
    </row>
    <row r="29" spans="1:2" x14ac:dyDescent="0.25">
      <c r="A29" s="166" t="s">
        <v>268</v>
      </c>
    </row>
    <row r="30" spans="1:2" x14ac:dyDescent="0.25">
      <c r="A30" s="166" t="s">
        <v>271</v>
      </c>
    </row>
    <row r="31" spans="1:2" x14ac:dyDescent="0.25">
      <c r="A31" s="166" t="s">
        <v>272</v>
      </c>
    </row>
    <row r="32" spans="1:2" x14ac:dyDescent="0.25">
      <c r="A32" s="166" t="s">
        <v>273</v>
      </c>
    </row>
    <row r="33" spans="1:3" x14ac:dyDescent="0.25">
      <c r="A33" s="166" t="s">
        <v>394</v>
      </c>
    </row>
    <row r="34" spans="1:3" x14ac:dyDescent="0.25">
      <c r="A34" s="166" t="s">
        <v>408</v>
      </c>
    </row>
    <row r="35" spans="1:3" s="1" customFormat="1" x14ac:dyDescent="0.25">
      <c r="A35" s="166" t="s">
        <v>395</v>
      </c>
    </row>
    <row r="36" spans="1:3" x14ac:dyDescent="0.25">
      <c r="A36" s="166" t="s">
        <v>531</v>
      </c>
    </row>
    <row r="37" spans="1:3" x14ac:dyDescent="0.25">
      <c r="A37" s="93"/>
    </row>
    <row r="38" spans="1:3" x14ac:dyDescent="0.25">
      <c r="A38" s="164" t="s">
        <v>411</v>
      </c>
      <c r="B38" t="s">
        <v>510</v>
      </c>
      <c r="C38" t="s">
        <v>512</v>
      </c>
    </row>
    <row r="39" spans="1:3" x14ac:dyDescent="0.25">
      <c r="A39" s="164" t="s">
        <v>412</v>
      </c>
    </row>
    <row r="40" spans="1:3" x14ac:dyDescent="0.25">
      <c r="A40" s="164" t="s">
        <v>439</v>
      </c>
    </row>
    <row r="41" spans="1:3" x14ac:dyDescent="0.25">
      <c r="A41" s="93"/>
    </row>
    <row r="42" spans="1:3" x14ac:dyDescent="0.25">
      <c r="A42" s="164" t="s">
        <v>413</v>
      </c>
      <c r="B42" t="s">
        <v>509</v>
      </c>
    </row>
    <row r="43" spans="1:3" x14ac:dyDescent="0.25">
      <c r="A43" s="164" t="s">
        <v>414</v>
      </c>
    </row>
    <row r="44" spans="1:3" x14ac:dyDescent="0.25">
      <c r="A44" s="164" t="s">
        <v>415</v>
      </c>
    </row>
    <row r="45" spans="1:3" x14ac:dyDescent="0.25">
      <c r="A45" s="164" t="s">
        <v>416</v>
      </c>
    </row>
    <row r="46" spans="1:3" x14ac:dyDescent="0.25">
      <c r="A46" s="164" t="s">
        <v>417</v>
      </c>
    </row>
    <row r="47" spans="1:3" x14ac:dyDescent="0.25">
      <c r="A47" s="93"/>
    </row>
    <row r="48" spans="1:3" x14ac:dyDescent="0.25">
      <c r="A48" s="164" t="s">
        <v>615</v>
      </c>
      <c r="B48" t="s">
        <v>516</v>
      </c>
    </row>
    <row r="49" spans="1:26" s="1" customFormat="1" x14ac:dyDescent="0.25">
      <c r="A49" s="164" t="s">
        <v>616</v>
      </c>
    </row>
    <row r="50" spans="1:26" x14ac:dyDescent="0.25">
      <c r="A50" s="164" t="s">
        <v>617</v>
      </c>
    </row>
    <row r="51" spans="1:26" s="100" customFormat="1" x14ac:dyDescent="0.25"/>
    <row r="52" spans="1:26" s="100" customFormat="1" x14ac:dyDescent="0.25">
      <c r="A52" s="95" t="s">
        <v>528</v>
      </c>
    </row>
    <row r="53" spans="1:26" s="100" customFormat="1" ht="15.75" thickBot="1" x14ac:dyDescent="0.3">
      <c r="A53" s="95"/>
      <c r="H53" s="280" t="s">
        <v>491</v>
      </c>
      <c r="I53" s="280"/>
      <c r="J53" s="280"/>
      <c r="K53" s="280" t="s">
        <v>492</v>
      </c>
      <c r="L53" s="280"/>
      <c r="M53" s="280"/>
    </row>
    <row r="54" spans="1:26" s="100" customFormat="1" x14ac:dyDescent="0.25">
      <c r="A54" s="101" t="s">
        <v>602</v>
      </c>
      <c r="B54" s="102" t="s">
        <v>603</v>
      </c>
      <c r="C54" s="102" t="s">
        <v>498</v>
      </c>
      <c r="D54" s="103" t="s">
        <v>604</v>
      </c>
      <c r="E54" s="100" t="s">
        <v>493</v>
      </c>
      <c r="F54" s="100" t="s">
        <v>494</v>
      </c>
      <c r="G54" s="100" t="s">
        <v>495</v>
      </c>
      <c r="H54" s="100" t="s">
        <v>496</v>
      </c>
      <c r="I54" s="100" t="s">
        <v>497</v>
      </c>
      <c r="J54" s="100" t="s">
        <v>498</v>
      </c>
      <c r="K54" s="100" t="s">
        <v>496</v>
      </c>
      <c r="L54" s="100" t="s">
        <v>497</v>
      </c>
      <c r="M54" s="100" t="s">
        <v>498</v>
      </c>
      <c r="N54" s="100" t="s">
        <v>499</v>
      </c>
      <c r="O54" s="100" t="s">
        <v>500</v>
      </c>
      <c r="P54" s="100" t="s">
        <v>501</v>
      </c>
      <c r="R54" s="279" t="s">
        <v>502</v>
      </c>
      <c r="S54" s="279"/>
      <c r="T54" s="279"/>
      <c r="U54" s="279"/>
      <c r="V54" s="279"/>
      <c r="W54" s="94" t="s">
        <v>503</v>
      </c>
      <c r="X54" s="94" t="s">
        <v>504</v>
      </c>
      <c r="Y54" s="94" t="s">
        <v>618</v>
      </c>
      <c r="Z54" s="94" t="s">
        <v>505</v>
      </c>
    </row>
    <row r="55" spans="1:26" s="100" customFormat="1" ht="15.75" thickBot="1" x14ac:dyDescent="0.3">
      <c r="A55" s="104" t="s">
        <v>143</v>
      </c>
      <c r="B55" s="69" t="s">
        <v>142</v>
      </c>
      <c r="C55" s="69" t="s">
        <v>141</v>
      </c>
      <c r="D55" s="105" t="s">
        <v>153</v>
      </c>
      <c r="E55" s="94">
        <v>1</v>
      </c>
      <c r="H55" s="94">
        <f>MAX(H56:H105)</f>
        <v>0</v>
      </c>
      <c r="I55" s="94">
        <f>MAX(I56:I105)</f>
        <v>0</v>
      </c>
      <c r="J55" s="94">
        <f>MAX(J56:J105)</f>
        <v>0</v>
      </c>
      <c r="R55" s="108" t="s">
        <v>496</v>
      </c>
      <c r="S55" s="108" t="s">
        <v>497</v>
      </c>
      <c r="T55" s="109" t="s">
        <v>508</v>
      </c>
      <c r="U55" s="109" t="s">
        <v>612</v>
      </c>
      <c r="V55" s="108" t="s">
        <v>498</v>
      </c>
    </row>
    <row r="56" spans="1:26" s="100" customFormat="1" x14ac:dyDescent="0.25">
      <c r="A56" s="96" t="str">
        <f>IF(ПАСПОРТ!B43="","",ПАСПОРТ!B43)</f>
        <v/>
      </c>
      <c r="B56" s="96" t="str">
        <f>IF(ПАСПОРТ!C43="","",ПАСПОРТ!C43)</f>
        <v/>
      </c>
      <c r="C56" s="96" t="str">
        <f>IF(ПАСПОРТ!D43="","",ПАСПОРТ!D43)</f>
        <v/>
      </c>
      <c r="D56" s="96" t="str">
        <f>IF(ПАСПОРТ!E43="","",ПАСПОРТ!E43)</f>
        <v/>
      </c>
      <c r="E56" s="111" cm="1">
        <f t="array" ref="E56">SUM((A56:C56&lt;&gt;"")*1)</f>
        <v>0</v>
      </c>
      <c r="F56" s="107" t="str">
        <f>IF(AND(E56=0,E57&lt;&gt;0),"Пропуск строки недопустим!",IF(E56&gt;1,"В строке может быть только одно наименование: либо муниципалитет, либо нас. пункт, либо мероприятие",IF(A56="","Ожидается муниципалитет!","")))</f>
        <v>Ожидается муниципалитет!</v>
      </c>
      <c r="G56" s="66" t="str">
        <f>IF(A56&lt;&gt;"","МО",IF(B56&lt;&gt;"","Нас.пункт",IF(C56&lt;&gt;"","Мероприятие","")))</f>
        <v/>
      </c>
      <c r="H56" s="66">
        <f>($G56=H$54)*1</f>
        <v>0</v>
      </c>
      <c r="I56" s="66">
        <f t="shared" ref="I56:J56" si="0">($G56=I$54)*1</f>
        <v>0</v>
      </c>
      <c r="J56" s="66">
        <f t="shared" si="0"/>
        <v>0</v>
      </c>
      <c r="K56" s="66">
        <f>IF(E56&lt;&gt;1,0,IF(G56="МО",K55+1,K55))</f>
        <v>0</v>
      </c>
      <c r="L56" s="66">
        <f>IF(OR(E56&lt;&gt;1,K56=0),0,IF(G56="МО",0,IF(G56="Нас.пункт",L55+1,L55)))</f>
        <v>0</v>
      </c>
      <c r="M56" s="66">
        <f>IF(OR(E56&lt;&gt;1,K56=0,L56=0),0,IF(G56="МО",0,IF(G56="Нас.пункт",0,IF(G56="Мероприятие",M55+1,M55))))</f>
        <v>0</v>
      </c>
      <c r="N56" s="106" t="str">
        <f>IF(G56="","",IF(INDEX($K56:$M56,1,MATCH($G56,$K$54:$M$54,0))=0,"Ошибка нумерации, пропущен МО или нас.пункт",""))</f>
        <v/>
      </c>
      <c r="O56" s="66" t="str">
        <f>IF(K56&lt;&gt;0,K56 &amp; ".","")&amp;IF(L56&lt;&gt;0,L56 &amp; ".","")&amp;IF(M56&lt;&gt;0,M56 &amp; ".","")</f>
        <v/>
      </c>
      <c r="P56" s="66" t="str">
        <f>IF(O56&lt;&gt;"",CONCATENATE(O56," ",A56,B56,C56),"")</f>
        <v/>
      </c>
      <c r="Q56" s="110">
        <v>1</v>
      </c>
      <c r="R56" s="140" t="str">
        <f>IF($Q56&lt;=H$55,INDEX($P$56:$P$105,MATCH($Q56,H$56:H$105,0)),"")</f>
        <v/>
      </c>
      <c r="S56" s="112" t="str">
        <f t="shared" ref="S56" si="1">IF($Q56&lt;=I$55,INDEX($P$56:$P$105,MATCH($Q56,I$56:I$105,0)),"")</f>
        <v/>
      </c>
      <c r="T56" s="143" t="str">
        <f>IF(IF($Q56&lt;=J$55,INDEX($L$56:$L$105,MATCH($Q56,J$56:J$105,0)),"")&lt;=I$55,INDEX($P$56:$P$105,MATCH(IF($Q56&lt;=J$55,INDEX($L$56:$L$105,MATCH($Q56,J$56:J$105,0)),""),I$56:I$105,0)),"")</f>
        <v/>
      </c>
      <c r="U56" s="171" t="str">
        <f>IF($Q56&lt;=J$55,$Q56,"")</f>
        <v/>
      </c>
      <c r="V56" s="112" t="str">
        <f>IF($Q56&lt;=J$55,INDEX($P$56:$P$105,MATCH($Q56,J$56:J$105,0)),"")</f>
        <v/>
      </c>
      <c r="W56" s="111" t="str">
        <f>CONCATENATE(A56,B56,C56)</f>
        <v/>
      </c>
      <c r="X56" s="66" t="str" cm="1">
        <f t="array" ref="X56">IF(SUM((W56&lt;&gt;"")*(W56=$W$56:$W$105))&gt;1,"Повторение наименования!","")</f>
        <v/>
      </c>
      <c r="Y56" s="66" t="str">
        <f>IF(G56="","",IF(G56="Мероприятие",IF(D56&lt;&gt;"","Не указывайте ОКТМО для мероприятий",""),IF(D56="","Укажите ОКТМО","")))</f>
        <v/>
      </c>
      <c r="Z56" s="66" t="str">
        <f>IF(F56&lt;&gt;"",F56,IF(N56&lt;&gt;"",N56,IF(X56&lt;&gt;"",X56,Y56)))</f>
        <v>Ожидается муниципалитет!</v>
      </c>
    </row>
    <row r="57" spans="1:26" s="100" customFormat="1" x14ac:dyDescent="0.25">
      <c r="A57" s="96" t="str">
        <f>IF(ПАСПОРТ!B44="","",ПАСПОРТ!B44)</f>
        <v/>
      </c>
      <c r="B57" s="96" t="str">
        <f>IF(ПАСПОРТ!C44="","",ПАСПОРТ!C44)</f>
        <v/>
      </c>
      <c r="C57" s="96" t="str">
        <f>IF(ПАСПОРТ!D44="","",ПАСПОРТ!D44)</f>
        <v/>
      </c>
      <c r="D57" s="96" t="str">
        <f>IF(ПАСПОРТ!E44="","",ПАСПОРТ!E44)</f>
        <v/>
      </c>
      <c r="E57" s="66" cm="1">
        <f t="array" ref="E57">SUM((A57:C57&lt;&gt;"")*1)</f>
        <v>0</v>
      </c>
      <c r="F57" s="107" t="str">
        <f>IF(AND(E57=0,E58&lt;&gt;0),"Пропуск строки недопустим!",IF(E57&gt;1,"В строке может быть только одно наименование: либо муниципалитет, либо нас. пункт, либо мероприятие",IF(B57="","Ожидается населенный пункт!","")))</f>
        <v>Ожидается населенный пункт!</v>
      </c>
      <c r="G57" s="66" t="str">
        <f t="shared" ref="G57:G105" si="2">IF(A57&lt;&gt;"","МО",IF(B57&lt;&gt;"","Нас.пункт",IF(C57&lt;&gt;"","Мероприятие","")))</f>
        <v/>
      </c>
      <c r="H57" s="66">
        <f>IF(($G57=H$54),MAX(H$56:H56)+1,0)</f>
        <v>0</v>
      </c>
      <c r="I57" s="66">
        <f>IF(($G57=I$54),MAX(I$56:I56)+1,0)</f>
        <v>0</v>
      </c>
      <c r="J57" s="66">
        <f>IF(($G57=J$54),MAX(J$56:J56)+1,0)</f>
        <v>0</v>
      </c>
      <c r="K57" s="66">
        <f t="shared" ref="K57:K75" si="3">IF(E57&lt;&gt;1,0,IF(G57="МО",K56+1,K56))</f>
        <v>0</v>
      </c>
      <c r="L57" s="66">
        <f t="shared" ref="L57:L75" si="4">IF(OR(E57&lt;&gt;1,K57=0),0,IF(G57="МО",0,IF(G57="Нас.пункт",L56+1,L56)))</f>
        <v>0</v>
      </c>
      <c r="M57" s="66">
        <f t="shared" ref="M57:M75" si="5">IF(OR(E57&lt;&gt;1,K57=0,L57=0),0,IF(G57="МО",0,IF(G57="Нас.пункт",0,IF(G57="Мероприятие",M56+1,M56))))</f>
        <v>0</v>
      </c>
      <c r="N57" s="106" t="str">
        <f t="shared" ref="N57:N105" si="6">IF(G57="","",IF(INDEX($K57:$M57,1,MATCH($G57,$K$54:$M$54,0))=0,"Ошибка нумерации, пропущен МО или нас.пункт",""))</f>
        <v/>
      </c>
      <c r="O57" s="66" t="str">
        <f t="shared" ref="O57:O105" si="7">IF(K57&lt;&gt;0,K57 &amp; ".","")&amp;IF(L57&lt;&gt;0,L57 &amp; ".","")&amp;IF(M57&lt;&gt;0,M57 &amp; ".","")</f>
        <v/>
      </c>
      <c r="P57" s="66" t="str">
        <f t="shared" ref="P57:P105" si="8">IF(O57&lt;&gt;"",CONCATENATE(O57," ",A57,B57,C57),"")</f>
        <v/>
      </c>
      <c r="Q57" s="110">
        <v>2</v>
      </c>
      <c r="R57" s="141" t="str">
        <f t="shared" ref="R57:R105" si="9">IF($Q57&lt;=H$55,INDEX($P$56:$P$105,MATCH($Q57,H$56:H$105,0)),"")</f>
        <v/>
      </c>
      <c r="S57" s="113" t="str">
        <f t="shared" ref="S57:S105" si="10">IF($Q57&lt;=I$55,INDEX($P$56:$P$105,MATCH($Q57,I$56:I$105,0)),"")</f>
        <v/>
      </c>
      <c r="T57" s="144" t="str">
        <f t="shared" ref="T57:T105" si="11">IF(IF($Q57&lt;=J$55,INDEX($L$56:$L$105,MATCH($Q57,J$56:J$105,0)),"")&lt;=I$55,INDEX($P$56:$P$105,MATCH(IF($Q57&lt;=J$55,INDEX($L$56:$L$105,MATCH($Q57,J$56:J$105,0)),""),I$56:I$105,0)),"")</f>
        <v/>
      </c>
      <c r="U57" s="172" t="str">
        <f t="shared" ref="U57:U105" si="12">IF($Q57&lt;=J$55,$Q57,"")</f>
        <v/>
      </c>
      <c r="V57" s="113" t="str">
        <f t="shared" ref="V57:V105" si="13">IF($Q57&lt;=J$55,INDEX($P$56:$P$105,MATCH($Q57,J$56:J$105,0)),"")</f>
        <v/>
      </c>
      <c r="W57" s="111" t="str">
        <f t="shared" ref="W57:W105" si="14">CONCATENATE(A57,B57,C57)</f>
        <v/>
      </c>
      <c r="X57" s="66" t="str" cm="1">
        <f t="array" ref="X57">IF(SUM((W57&lt;&gt;"")*(W57=$W$56:$W$105))&gt;1,"Повторение наименования!","")</f>
        <v/>
      </c>
      <c r="Y57" s="66" t="str">
        <f t="shared" ref="Y57:Y105" si="15">IF(G57="","",IF(G57="Мероприятие",IF(D57&lt;&gt;"","Не указывайте ОКТМО для мероприятий",""),IF(D57="","Укажите ОКТМО","")))</f>
        <v/>
      </c>
      <c r="Z57" s="66" t="str">
        <f t="shared" ref="Z57:Z105" si="16">IF(F57&lt;&gt;"",F57,IF(N57&lt;&gt;"",N57,IF(X57&lt;&gt;"",X57,Y57)))</f>
        <v>Ожидается населенный пункт!</v>
      </c>
    </row>
    <row r="58" spans="1:26" s="100" customFormat="1" x14ac:dyDescent="0.25">
      <c r="A58" s="96" t="str">
        <f>IF(ПАСПОРТ!B45="","",ПАСПОРТ!B45)</f>
        <v/>
      </c>
      <c r="B58" s="96" t="str">
        <f>IF(ПАСПОРТ!C45="","",ПАСПОРТ!C45)</f>
        <v/>
      </c>
      <c r="C58" s="96" t="str">
        <f>IF(ПАСПОРТ!D45="","",ПАСПОРТ!D45)</f>
        <v/>
      </c>
      <c r="D58" s="96" t="str">
        <f>IF(ПАСПОРТ!E45="","",ПАСПОРТ!E45)</f>
        <v/>
      </c>
      <c r="E58" s="66" cm="1">
        <f t="array" ref="E58">SUM((A58:C58&lt;&gt;"")*1)</f>
        <v>0</v>
      </c>
      <c r="F58" s="107" t="str">
        <f>IF(AND(E58=0,E59&lt;&gt;0),"Пропуск строки недопустим!",IF(E58&gt;1,"В строке может быть только одно наименование: либо муниципалитет, либо нас. пункт, либо мероприятие",IF(C58="","Ожидается мероприятие!","")))</f>
        <v>Ожидается мероприятие!</v>
      </c>
      <c r="G58" s="66" t="str">
        <f t="shared" si="2"/>
        <v/>
      </c>
      <c r="H58" s="66">
        <f>IF(($G58=H$54),MAX(H$56:H57)+1,0)</f>
        <v>0</v>
      </c>
      <c r="I58" s="66">
        <f>IF(($G58=I$54),MAX(I$56:I57)+1,0)</f>
        <v>0</v>
      </c>
      <c r="J58" s="66">
        <f>IF(($G58=J$54),MAX(J$56:J57)+1,0)</f>
        <v>0</v>
      </c>
      <c r="K58" s="66">
        <f t="shared" si="3"/>
        <v>0</v>
      </c>
      <c r="L58" s="66">
        <f t="shared" si="4"/>
        <v>0</v>
      </c>
      <c r="M58" s="66">
        <f t="shared" si="5"/>
        <v>0</v>
      </c>
      <c r="N58" s="106" t="str">
        <f t="shared" si="6"/>
        <v/>
      </c>
      <c r="O58" s="66" t="str">
        <f t="shared" si="7"/>
        <v/>
      </c>
      <c r="P58" s="66" t="str">
        <f t="shared" si="8"/>
        <v/>
      </c>
      <c r="Q58" s="110">
        <v>3</v>
      </c>
      <c r="R58" s="141" t="str">
        <f t="shared" si="9"/>
        <v/>
      </c>
      <c r="S58" s="113" t="str">
        <f t="shared" si="10"/>
        <v/>
      </c>
      <c r="T58" s="144" t="str">
        <f t="shared" si="11"/>
        <v/>
      </c>
      <c r="U58" s="172" t="str">
        <f t="shared" si="12"/>
        <v/>
      </c>
      <c r="V58" s="113" t="str">
        <f t="shared" si="13"/>
        <v/>
      </c>
      <c r="W58" s="111" t="str">
        <f t="shared" si="14"/>
        <v/>
      </c>
      <c r="X58" s="66" t="str" cm="1">
        <f t="array" ref="X58">IF(SUM((W58&lt;&gt;"")*(W58=$W$56:$W$105))&gt;1,"Повторение наименования!","")</f>
        <v/>
      </c>
      <c r="Y58" s="66" t="str">
        <f t="shared" si="15"/>
        <v/>
      </c>
      <c r="Z58" s="66" t="str">
        <f t="shared" si="16"/>
        <v>Ожидается мероприятие!</v>
      </c>
    </row>
    <row r="59" spans="1:26" s="100" customFormat="1" x14ac:dyDescent="0.25">
      <c r="A59" s="96" t="str">
        <f>IF(ПАСПОРТ!B46="","",ПАСПОРТ!B46)</f>
        <v/>
      </c>
      <c r="B59" s="96" t="str">
        <f>IF(ПАСПОРТ!C46="","",ПАСПОРТ!C46)</f>
        <v/>
      </c>
      <c r="C59" s="96" t="str">
        <f>IF(ПАСПОРТ!D46="","",ПАСПОРТ!D46)</f>
        <v/>
      </c>
      <c r="D59" s="96" t="str">
        <f>IF(ПАСПОРТ!E46="","",ПАСПОРТ!E46)</f>
        <v/>
      </c>
      <c r="E59" s="66" cm="1">
        <f t="array" ref="E59">SUM((A59:C59&lt;&gt;"")*1)</f>
        <v>0</v>
      </c>
      <c r="F59" s="106" t="str">
        <f t="shared" ref="F59:F105" si="17">IF(AND(E59=0,E60&lt;&gt;0),"Пропуск строки недопустим!",IF(E59&gt;1,"В строке может быть только одно наименование: либо муниципалитет, либо нас. пункт, либо мероприятие",""))</f>
        <v/>
      </c>
      <c r="G59" s="66" t="str">
        <f t="shared" si="2"/>
        <v/>
      </c>
      <c r="H59" s="66">
        <f>IF(($G59=H$54),MAX(H$56:H58)+1,0)</f>
        <v>0</v>
      </c>
      <c r="I59" s="66">
        <f>IF(($G59=I$54),MAX(I$56:I58)+1,0)</f>
        <v>0</v>
      </c>
      <c r="J59" s="66">
        <f>IF(($G59=J$54),MAX(J$56:J58)+1,0)</f>
        <v>0</v>
      </c>
      <c r="K59" s="66">
        <f t="shared" si="3"/>
        <v>0</v>
      </c>
      <c r="L59" s="66">
        <f t="shared" si="4"/>
        <v>0</v>
      </c>
      <c r="M59" s="66">
        <f t="shared" si="5"/>
        <v>0</v>
      </c>
      <c r="N59" s="106" t="str">
        <f t="shared" si="6"/>
        <v/>
      </c>
      <c r="O59" s="66" t="str">
        <f t="shared" si="7"/>
        <v/>
      </c>
      <c r="P59" s="66" t="str">
        <f t="shared" si="8"/>
        <v/>
      </c>
      <c r="Q59" s="110">
        <v>4</v>
      </c>
      <c r="R59" s="141" t="str">
        <f t="shared" si="9"/>
        <v/>
      </c>
      <c r="S59" s="113" t="str">
        <f t="shared" si="10"/>
        <v/>
      </c>
      <c r="T59" s="144" t="str">
        <f t="shared" si="11"/>
        <v/>
      </c>
      <c r="U59" s="172" t="str">
        <f t="shared" si="12"/>
        <v/>
      </c>
      <c r="V59" s="113" t="str">
        <f t="shared" si="13"/>
        <v/>
      </c>
      <c r="W59" s="111" t="str">
        <f t="shared" si="14"/>
        <v/>
      </c>
      <c r="X59" s="66" t="str" cm="1">
        <f t="array" ref="X59">IF(SUM((W59&lt;&gt;"")*(W59=$W$56:$W$105))&gt;1,"Повторение наименования!","")</f>
        <v/>
      </c>
      <c r="Y59" s="66" t="str">
        <f t="shared" si="15"/>
        <v/>
      </c>
      <c r="Z59" s="66" t="str">
        <f t="shared" si="16"/>
        <v/>
      </c>
    </row>
    <row r="60" spans="1:26" s="100" customFormat="1" ht="15.75" thickBot="1" x14ac:dyDescent="0.3">
      <c r="A60" s="96" t="str">
        <f>IF(ПАСПОРТ!B47="","",ПАСПОРТ!B47)</f>
        <v/>
      </c>
      <c r="B60" s="96" t="str">
        <f>IF(ПАСПОРТ!C47="","",ПАСПОРТ!C47)</f>
        <v/>
      </c>
      <c r="C60" s="96" t="str">
        <f>IF(ПАСПОРТ!D47="","",ПАСПОРТ!D47)</f>
        <v/>
      </c>
      <c r="D60" s="96" t="str">
        <f>IF(ПАСПОРТ!E47="","",ПАСПОРТ!E47)</f>
        <v/>
      </c>
      <c r="E60" s="66" cm="1">
        <f t="array" ref="E60">SUM((A60:C60&lt;&gt;"")*1)</f>
        <v>0</v>
      </c>
      <c r="F60" s="106" t="str">
        <f t="shared" si="17"/>
        <v/>
      </c>
      <c r="G60" s="66" t="str">
        <f t="shared" si="2"/>
        <v/>
      </c>
      <c r="H60" s="66">
        <f>IF(($G60=H$54),MAX(H$56:H59)+1,0)</f>
        <v>0</v>
      </c>
      <c r="I60" s="66">
        <f>IF(($G60=I$54),MAX(I$56:I59)+1,0)</f>
        <v>0</v>
      </c>
      <c r="J60" s="66">
        <f>IF(($G60=J$54),MAX(J$56:J59)+1,0)</f>
        <v>0</v>
      </c>
      <c r="K60" s="66">
        <f t="shared" si="3"/>
        <v>0</v>
      </c>
      <c r="L60" s="66">
        <f t="shared" si="4"/>
        <v>0</v>
      </c>
      <c r="M60" s="66">
        <f t="shared" si="5"/>
        <v>0</v>
      </c>
      <c r="N60" s="106" t="str">
        <f t="shared" si="6"/>
        <v/>
      </c>
      <c r="O60" s="66" t="str">
        <f t="shared" si="7"/>
        <v/>
      </c>
      <c r="P60" s="66" t="str">
        <f t="shared" si="8"/>
        <v/>
      </c>
      <c r="Q60" s="110">
        <v>5</v>
      </c>
      <c r="R60" s="142" t="str">
        <f t="shared" si="9"/>
        <v/>
      </c>
      <c r="S60" s="113" t="str">
        <f t="shared" si="10"/>
        <v/>
      </c>
      <c r="T60" s="144" t="str">
        <f t="shared" si="11"/>
        <v/>
      </c>
      <c r="U60" s="172" t="str">
        <f t="shared" si="12"/>
        <v/>
      </c>
      <c r="V60" s="113" t="str">
        <f t="shared" si="13"/>
        <v/>
      </c>
      <c r="W60" s="111" t="str">
        <f t="shared" si="14"/>
        <v/>
      </c>
      <c r="X60" s="66" t="str" cm="1">
        <f t="array" ref="X60">IF(SUM((W60&lt;&gt;"")*(W60=$W$56:$W$105))&gt;1,"Повторение наименования!","")</f>
        <v/>
      </c>
      <c r="Y60" s="66" t="str">
        <f t="shared" si="15"/>
        <v/>
      </c>
      <c r="Z60" s="66" t="str">
        <f t="shared" si="16"/>
        <v/>
      </c>
    </row>
    <row r="61" spans="1:26" s="100" customFormat="1" x14ac:dyDescent="0.25">
      <c r="A61" s="96" t="str">
        <f>IF(ПАСПОРТ!B48="","",ПАСПОРТ!B48)</f>
        <v/>
      </c>
      <c r="B61" s="96" t="str">
        <f>IF(ПАСПОРТ!C48="","",ПАСПОРТ!C48)</f>
        <v/>
      </c>
      <c r="C61" s="96" t="str">
        <f>IF(ПАСПОРТ!D48="","",ПАСПОРТ!D48)</f>
        <v/>
      </c>
      <c r="D61" s="96" t="str">
        <f>IF(ПАСПОРТ!E48="","",ПАСПОРТ!E48)</f>
        <v/>
      </c>
      <c r="E61" s="66" cm="1">
        <f t="array" ref="E61">SUM((A61:C61&lt;&gt;"")*1)</f>
        <v>0</v>
      </c>
      <c r="F61" s="106" t="str">
        <f t="shared" si="17"/>
        <v/>
      </c>
      <c r="G61" s="66" t="str">
        <f t="shared" si="2"/>
        <v/>
      </c>
      <c r="H61" s="66">
        <f>IF(($G61=H$54),MAX(H$56:H60)+1,0)</f>
        <v>0</v>
      </c>
      <c r="I61" s="66">
        <f>IF(($G61=I$54),MAX(I$56:I60)+1,0)</f>
        <v>0</v>
      </c>
      <c r="J61" s="66">
        <f>IF(($G61=J$54),MAX(J$56:J60)+1,0)</f>
        <v>0</v>
      </c>
      <c r="K61" s="66">
        <f t="shared" si="3"/>
        <v>0</v>
      </c>
      <c r="L61" s="66">
        <f t="shared" si="4"/>
        <v>0</v>
      </c>
      <c r="M61" s="66">
        <f t="shared" si="5"/>
        <v>0</v>
      </c>
      <c r="N61" s="106" t="str">
        <f t="shared" si="6"/>
        <v/>
      </c>
      <c r="O61" s="66" t="str">
        <f t="shared" si="7"/>
        <v/>
      </c>
      <c r="P61" s="66" t="str">
        <f t="shared" si="8"/>
        <v/>
      </c>
      <c r="Q61" s="66">
        <v>6</v>
      </c>
      <c r="R61" s="115" t="str">
        <f t="shared" si="9"/>
        <v/>
      </c>
      <c r="S61" s="113" t="str">
        <f t="shared" si="10"/>
        <v/>
      </c>
      <c r="T61" s="144" t="str">
        <f t="shared" si="11"/>
        <v/>
      </c>
      <c r="U61" s="172" t="str">
        <f t="shared" si="12"/>
        <v/>
      </c>
      <c r="V61" s="113" t="str">
        <f t="shared" si="13"/>
        <v/>
      </c>
      <c r="W61" s="111" t="str">
        <f t="shared" si="14"/>
        <v/>
      </c>
      <c r="X61" s="66" t="str" cm="1">
        <f t="array" ref="X61">IF(SUM((W61&lt;&gt;"")*(W61=$W$56:$W$105))&gt;1,"Повторение наименования!","")</f>
        <v/>
      </c>
      <c r="Y61" s="66" t="str">
        <f t="shared" si="15"/>
        <v/>
      </c>
      <c r="Z61" s="66" t="str">
        <f t="shared" si="16"/>
        <v/>
      </c>
    </row>
    <row r="62" spans="1:26" s="100" customFormat="1" x14ac:dyDescent="0.25">
      <c r="A62" s="96" t="str">
        <f>IF(ПАСПОРТ!B49="","",ПАСПОРТ!B49)</f>
        <v/>
      </c>
      <c r="B62" s="96" t="str">
        <f>IF(ПАСПОРТ!C49="","",ПАСПОРТ!C49)</f>
        <v/>
      </c>
      <c r="C62" s="96" t="str">
        <f>IF(ПАСПОРТ!D49="","",ПАСПОРТ!D49)</f>
        <v/>
      </c>
      <c r="D62" s="96" t="str">
        <f>IF(ПАСПОРТ!E49="","",ПАСПОРТ!E49)</f>
        <v/>
      </c>
      <c r="E62" s="66" cm="1">
        <f t="array" ref="E62">SUM((A62:C62&lt;&gt;"")*1)</f>
        <v>0</v>
      </c>
      <c r="F62" s="106" t="str">
        <f t="shared" si="17"/>
        <v/>
      </c>
      <c r="G62" s="66" t="str">
        <f t="shared" si="2"/>
        <v/>
      </c>
      <c r="H62" s="66">
        <f>IF(($G62=H$54),MAX(H$56:H61)+1,0)</f>
        <v>0</v>
      </c>
      <c r="I62" s="66">
        <f>IF(($G62=I$54),MAX(I$56:I61)+1,0)</f>
        <v>0</v>
      </c>
      <c r="J62" s="66">
        <f>IF(($G62=J$54),MAX(J$56:J61)+1,0)</f>
        <v>0</v>
      </c>
      <c r="K62" s="66">
        <f t="shared" si="3"/>
        <v>0</v>
      </c>
      <c r="L62" s="66">
        <f t="shared" si="4"/>
        <v>0</v>
      </c>
      <c r="M62" s="66">
        <f t="shared" si="5"/>
        <v>0</v>
      </c>
      <c r="N62" s="106" t="str">
        <f t="shared" si="6"/>
        <v/>
      </c>
      <c r="O62" s="66" t="str">
        <f t="shared" si="7"/>
        <v/>
      </c>
      <c r="P62" s="66" t="str">
        <f t="shared" si="8"/>
        <v/>
      </c>
      <c r="Q62" s="66">
        <v>7</v>
      </c>
      <c r="R62" s="110" t="str">
        <f t="shared" si="9"/>
        <v/>
      </c>
      <c r="S62" s="113" t="str">
        <f t="shared" si="10"/>
        <v/>
      </c>
      <c r="T62" s="144" t="str">
        <f t="shared" si="11"/>
        <v/>
      </c>
      <c r="U62" s="172" t="str">
        <f t="shared" si="12"/>
        <v/>
      </c>
      <c r="V62" s="113" t="str">
        <f t="shared" si="13"/>
        <v/>
      </c>
      <c r="W62" s="111" t="str">
        <f t="shared" si="14"/>
        <v/>
      </c>
      <c r="X62" s="66" t="str" cm="1">
        <f t="array" ref="X62">IF(SUM((W62&lt;&gt;"")*(W62=$W$56:$W$105))&gt;1,"Повторение наименования!","")</f>
        <v/>
      </c>
      <c r="Y62" s="66" t="str">
        <f t="shared" si="15"/>
        <v/>
      </c>
      <c r="Z62" s="66" t="str">
        <f t="shared" si="16"/>
        <v/>
      </c>
    </row>
    <row r="63" spans="1:26" s="100" customFormat="1" x14ac:dyDescent="0.25">
      <c r="A63" s="96" t="str">
        <f>IF(ПАСПОРТ!B50="","",ПАСПОРТ!B50)</f>
        <v/>
      </c>
      <c r="B63" s="96" t="str">
        <f>IF(ПАСПОРТ!C50="","",ПАСПОРТ!C50)</f>
        <v/>
      </c>
      <c r="C63" s="96" t="str">
        <f>IF(ПАСПОРТ!D50="","",ПАСПОРТ!D50)</f>
        <v/>
      </c>
      <c r="D63" s="96" t="str">
        <f>IF(ПАСПОРТ!E50="","",ПАСПОРТ!E50)</f>
        <v/>
      </c>
      <c r="E63" s="66" cm="1">
        <f t="array" ref="E63">SUM((A63:C63&lt;&gt;"")*1)</f>
        <v>0</v>
      </c>
      <c r="F63" s="106" t="str">
        <f t="shared" si="17"/>
        <v/>
      </c>
      <c r="G63" s="66" t="str">
        <f t="shared" si="2"/>
        <v/>
      </c>
      <c r="H63" s="66">
        <f>IF(($G63=H$54),MAX(H$56:H62)+1,0)</f>
        <v>0</v>
      </c>
      <c r="I63" s="66">
        <f>IF(($G63=I$54),MAX(I$56:I62)+1,0)</f>
        <v>0</v>
      </c>
      <c r="J63" s="66">
        <f>IF(($G63=J$54),MAX(J$56:J62)+1,0)</f>
        <v>0</v>
      </c>
      <c r="K63" s="66">
        <f t="shared" si="3"/>
        <v>0</v>
      </c>
      <c r="L63" s="66">
        <f t="shared" si="4"/>
        <v>0</v>
      </c>
      <c r="M63" s="66">
        <f t="shared" si="5"/>
        <v>0</v>
      </c>
      <c r="N63" s="106" t="str">
        <f t="shared" si="6"/>
        <v/>
      </c>
      <c r="O63" s="66" t="str">
        <f t="shared" si="7"/>
        <v/>
      </c>
      <c r="P63" s="66" t="str">
        <f t="shared" si="8"/>
        <v/>
      </c>
      <c r="Q63" s="66">
        <v>8</v>
      </c>
      <c r="R63" s="110" t="str">
        <f t="shared" si="9"/>
        <v/>
      </c>
      <c r="S63" s="113" t="str">
        <f t="shared" si="10"/>
        <v/>
      </c>
      <c r="T63" s="144" t="str">
        <f t="shared" si="11"/>
        <v/>
      </c>
      <c r="U63" s="172" t="str">
        <f t="shared" si="12"/>
        <v/>
      </c>
      <c r="V63" s="113" t="str">
        <f t="shared" si="13"/>
        <v/>
      </c>
      <c r="W63" s="111" t="str">
        <f t="shared" si="14"/>
        <v/>
      </c>
      <c r="X63" s="66" t="str" cm="1">
        <f t="array" ref="X63">IF(SUM((W63&lt;&gt;"")*(W63=$W$56:$W$105))&gt;1,"Повторение наименования!","")</f>
        <v/>
      </c>
      <c r="Y63" s="66" t="str">
        <f t="shared" si="15"/>
        <v/>
      </c>
      <c r="Z63" s="66" t="str">
        <f t="shared" si="16"/>
        <v/>
      </c>
    </row>
    <row r="64" spans="1:26" s="100" customFormat="1" x14ac:dyDescent="0.25">
      <c r="A64" s="96" t="str">
        <f>IF(ПАСПОРТ!B51="","",ПАСПОРТ!B51)</f>
        <v/>
      </c>
      <c r="B64" s="96" t="str">
        <f>IF(ПАСПОРТ!C51="","",ПАСПОРТ!C51)</f>
        <v/>
      </c>
      <c r="C64" s="96" t="str">
        <f>IF(ПАСПОРТ!D51="","",ПАСПОРТ!D51)</f>
        <v/>
      </c>
      <c r="D64" s="96" t="str">
        <f>IF(ПАСПОРТ!E51="","",ПАСПОРТ!E51)</f>
        <v/>
      </c>
      <c r="E64" s="66" cm="1">
        <f t="array" ref="E64">SUM((A64:C64&lt;&gt;"")*1)</f>
        <v>0</v>
      </c>
      <c r="F64" s="106" t="str">
        <f t="shared" si="17"/>
        <v/>
      </c>
      <c r="G64" s="66" t="str">
        <f t="shared" si="2"/>
        <v/>
      </c>
      <c r="H64" s="66">
        <f>IF(($G64=H$54),MAX(H$56:H63)+1,0)</f>
        <v>0</v>
      </c>
      <c r="I64" s="66">
        <f>IF(($G64=I$54),MAX(I$56:I63)+1,0)</f>
        <v>0</v>
      </c>
      <c r="J64" s="66">
        <f>IF(($G64=J$54),MAX(J$56:J63)+1,0)</f>
        <v>0</v>
      </c>
      <c r="K64" s="66">
        <f t="shared" si="3"/>
        <v>0</v>
      </c>
      <c r="L64" s="66">
        <f t="shared" si="4"/>
        <v>0</v>
      </c>
      <c r="M64" s="66">
        <f t="shared" si="5"/>
        <v>0</v>
      </c>
      <c r="N64" s="106" t="str">
        <f t="shared" si="6"/>
        <v/>
      </c>
      <c r="O64" s="66" t="str">
        <f t="shared" si="7"/>
        <v/>
      </c>
      <c r="P64" s="66" t="str">
        <f t="shared" si="8"/>
        <v/>
      </c>
      <c r="Q64" s="66">
        <v>9</v>
      </c>
      <c r="R64" s="110" t="str">
        <f t="shared" si="9"/>
        <v/>
      </c>
      <c r="S64" s="113" t="str">
        <f t="shared" si="10"/>
        <v/>
      </c>
      <c r="T64" s="144" t="str">
        <f t="shared" si="11"/>
        <v/>
      </c>
      <c r="U64" s="172" t="str">
        <f t="shared" si="12"/>
        <v/>
      </c>
      <c r="V64" s="113" t="str">
        <f t="shared" si="13"/>
        <v/>
      </c>
      <c r="W64" s="111" t="str">
        <f t="shared" si="14"/>
        <v/>
      </c>
      <c r="X64" s="66" t="str" cm="1">
        <f t="array" ref="X64">IF(SUM((W64&lt;&gt;"")*(W64=$W$56:$W$105))&gt;1,"Повторение наименования!","")</f>
        <v/>
      </c>
      <c r="Y64" s="66" t="str">
        <f t="shared" si="15"/>
        <v/>
      </c>
      <c r="Z64" s="66" t="str">
        <f t="shared" si="16"/>
        <v/>
      </c>
    </row>
    <row r="65" spans="1:26" s="100" customFormat="1" x14ac:dyDescent="0.25">
      <c r="A65" s="96" t="str">
        <f>IF(ПАСПОРТ!B52="","",ПАСПОРТ!B52)</f>
        <v/>
      </c>
      <c r="B65" s="96" t="str">
        <f>IF(ПАСПОРТ!C52="","",ПАСПОРТ!C52)</f>
        <v/>
      </c>
      <c r="C65" s="96" t="str">
        <f>IF(ПАСПОРТ!D52="","",ПАСПОРТ!D52)</f>
        <v/>
      </c>
      <c r="D65" s="96" t="str">
        <f>IF(ПАСПОРТ!E52="","",ПАСПОРТ!E52)</f>
        <v/>
      </c>
      <c r="E65" s="66" cm="1">
        <f t="array" ref="E65">SUM((A65:C65&lt;&gt;"")*1)</f>
        <v>0</v>
      </c>
      <c r="F65" s="106" t="str">
        <f t="shared" si="17"/>
        <v/>
      </c>
      <c r="G65" s="66" t="str">
        <f t="shared" si="2"/>
        <v/>
      </c>
      <c r="H65" s="66">
        <f>IF(($G65=H$54),MAX(H$56:H64)+1,0)</f>
        <v>0</v>
      </c>
      <c r="I65" s="66">
        <f>IF(($G65=I$54),MAX(I$56:I64)+1,0)</f>
        <v>0</v>
      </c>
      <c r="J65" s="66">
        <f>IF(($G65=J$54),MAX(J$56:J64)+1,0)</f>
        <v>0</v>
      </c>
      <c r="K65" s="66">
        <f t="shared" si="3"/>
        <v>0</v>
      </c>
      <c r="L65" s="66">
        <f t="shared" si="4"/>
        <v>0</v>
      </c>
      <c r="M65" s="66">
        <f t="shared" si="5"/>
        <v>0</v>
      </c>
      <c r="N65" s="106" t="str">
        <f t="shared" si="6"/>
        <v/>
      </c>
      <c r="O65" s="66" t="str">
        <f t="shared" si="7"/>
        <v/>
      </c>
      <c r="P65" s="66" t="str">
        <f t="shared" si="8"/>
        <v/>
      </c>
      <c r="Q65" s="66">
        <v>10</v>
      </c>
      <c r="R65" s="110" t="str">
        <f t="shared" si="9"/>
        <v/>
      </c>
      <c r="S65" s="113" t="str">
        <f t="shared" si="10"/>
        <v/>
      </c>
      <c r="T65" s="144" t="str">
        <f t="shared" si="11"/>
        <v/>
      </c>
      <c r="U65" s="172" t="str">
        <f t="shared" si="12"/>
        <v/>
      </c>
      <c r="V65" s="113" t="str">
        <f t="shared" si="13"/>
        <v/>
      </c>
      <c r="W65" s="111" t="str">
        <f t="shared" si="14"/>
        <v/>
      </c>
      <c r="X65" s="66" t="str" cm="1">
        <f t="array" ref="X65">IF(SUM((W65&lt;&gt;"")*(W65=$W$56:$W$105))&gt;1,"Повторение наименования!","")</f>
        <v/>
      </c>
      <c r="Y65" s="66" t="str">
        <f t="shared" si="15"/>
        <v/>
      </c>
      <c r="Z65" s="66" t="str">
        <f t="shared" si="16"/>
        <v/>
      </c>
    </row>
    <row r="66" spans="1:26" s="100" customFormat="1" x14ac:dyDescent="0.25">
      <c r="A66" s="96" t="str">
        <f>IF(ПАСПОРТ!B53="","",ПАСПОРТ!B53)</f>
        <v/>
      </c>
      <c r="B66" s="96" t="str">
        <f>IF(ПАСПОРТ!C53="","",ПАСПОРТ!C53)</f>
        <v/>
      </c>
      <c r="C66" s="96" t="str">
        <f>IF(ПАСПОРТ!D53="","",ПАСПОРТ!D53)</f>
        <v/>
      </c>
      <c r="D66" s="96" t="str">
        <f>IF(ПАСПОРТ!E53="","",ПАСПОРТ!E53)</f>
        <v/>
      </c>
      <c r="E66" s="66" cm="1">
        <f t="array" ref="E66">SUM((A66:C66&lt;&gt;"")*1)</f>
        <v>0</v>
      </c>
      <c r="F66" s="106" t="str">
        <f t="shared" si="17"/>
        <v/>
      </c>
      <c r="G66" s="66" t="str">
        <f t="shared" si="2"/>
        <v/>
      </c>
      <c r="H66" s="66">
        <f>IF(($G66=H$54),MAX(H$56:H65)+1,0)</f>
        <v>0</v>
      </c>
      <c r="I66" s="66">
        <f>IF(($G66=I$54),MAX(I$56:I65)+1,0)</f>
        <v>0</v>
      </c>
      <c r="J66" s="66">
        <f>IF(($G66=J$54),MAX(J$56:J65)+1,0)</f>
        <v>0</v>
      </c>
      <c r="K66" s="66">
        <f t="shared" si="3"/>
        <v>0</v>
      </c>
      <c r="L66" s="66">
        <f t="shared" si="4"/>
        <v>0</v>
      </c>
      <c r="M66" s="66">
        <f t="shared" si="5"/>
        <v>0</v>
      </c>
      <c r="N66" s="106" t="str">
        <f t="shared" si="6"/>
        <v/>
      </c>
      <c r="O66" s="66" t="str">
        <f t="shared" si="7"/>
        <v/>
      </c>
      <c r="P66" s="66" t="str">
        <f t="shared" si="8"/>
        <v/>
      </c>
      <c r="Q66" s="66">
        <v>11</v>
      </c>
      <c r="R66" s="110" t="str">
        <f t="shared" si="9"/>
        <v/>
      </c>
      <c r="S66" s="113" t="str">
        <f t="shared" si="10"/>
        <v/>
      </c>
      <c r="T66" s="144" t="str">
        <f t="shared" si="11"/>
        <v/>
      </c>
      <c r="U66" s="172" t="str">
        <f t="shared" si="12"/>
        <v/>
      </c>
      <c r="V66" s="113" t="str">
        <f t="shared" si="13"/>
        <v/>
      </c>
      <c r="W66" s="111" t="str">
        <f t="shared" si="14"/>
        <v/>
      </c>
      <c r="X66" s="66" t="str" cm="1">
        <f t="array" ref="X66">IF(SUM((W66&lt;&gt;"")*(W66=$W$56:$W$105))&gt;1,"Повторение наименования!","")</f>
        <v/>
      </c>
      <c r="Y66" s="66" t="str">
        <f t="shared" si="15"/>
        <v/>
      </c>
      <c r="Z66" s="66" t="str">
        <f t="shared" si="16"/>
        <v/>
      </c>
    </row>
    <row r="67" spans="1:26" s="100" customFormat="1" x14ac:dyDescent="0.25">
      <c r="A67" s="96" t="str">
        <f>IF(ПАСПОРТ!B54="","",ПАСПОРТ!B54)</f>
        <v/>
      </c>
      <c r="B67" s="96" t="str">
        <f>IF(ПАСПОРТ!C54="","",ПАСПОРТ!C54)</f>
        <v/>
      </c>
      <c r="C67" s="96" t="str">
        <f>IF(ПАСПОРТ!D54="","",ПАСПОРТ!D54)</f>
        <v/>
      </c>
      <c r="D67" s="96" t="str">
        <f>IF(ПАСПОРТ!E54="","",ПАСПОРТ!E54)</f>
        <v/>
      </c>
      <c r="E67" s="66" cm="1">
        <f t="array" ref="E67">SUM((A67:C67&lt;&gt;"")*1)</f>
        <v>0</v>
      </c>
      <c r="F67" s="106" t="str">
        <f t="shared" si="17"/>
        <v/>
      </c>
      <c r="G67" s="66" t="str">
        <f t="shared" si="2"/>
        <v/>
      </c>
      <c r="H67" s="66">
        <f>IF(($G67=H$54),MAX(H$56:H66)+1,0)</f>
        <v>0</v>
      </c>
      <c r="I67" s="66">
        <f>IF(($G67=I$54),MAX(I$56:I66)+1,0)</f>
        <v>0</v>
      </c>
      <c r="J67" s="66">
        <f>IF(($G67=J$54),MAX(J$56:J66)+1,0)</f>
        <v>0</v>
      </c>
      <c r="K67" s="66">
        <f t="shared" si="3"/>
        <v>0</v>
      </c>
      <c r="L67" s="66">
        <f t="shared" si="4"/>
        <v>0</v>
      </c>
      <c r="M67" s="66">
        <f t="shared" si="5"/>
        <v>0</v>
      </c>
      <c r="N67" s="106" t="str">
        <f t="shared" si="6"/>
        <v/>
      </c>
      <c r="O67" s="66" t="str">
        <f t="shared" si="7"/>
        <v/>
      </c>
      <c r="P67" s="66" t="str">
        <f t="shared" si="8"/>
        <v/>
      </c>
      <c r="Q67" s="66">
        <v>12</v>
      </c>
      <c r="R67" s="110" t="str">
        <f t="shared" si="9"/>
        <v/>
      </c>
      <c r="S67" s="113" t="str">
        <f t="shared" si="10"/>
        <v/>
      </c>
      <c r="T67" s="144" t="str">
        <f t="shared" si="11"/>
        <v/>
      </c>
      <c r="U67" s="172" t="str">
        <f t="shared" si="12"/>
        <v/>
      </c>
      <c r="V67" s="113" t="str">
        <f t="shared" si="13"/>
        <v/>
      </c>
      <c r="W67" s="111" t="str">
        <f t="shared" si="14"/>
        <v/>
      </c>
      <c r="X67" s="66" t="str" cm="1">
        <f t="array" ref="X67">IF(SUM((W67&lt;&gt;"")*(W67=$W$56:$W$105))&gt;1,"Повторение наименования!","")</f>
        <v/>
      </c>
      <c r="Y67" s="66" t="str">
        <f t="shared" si="15"/>
        <v/>
      </c>
      <c r="Z67" s="66" t="str">
        <f t="shared" si="16"/>
        <v/>
      </c>
    </row>
    <row r="68" spans="1:26" s="100" customFormat="1" x14ac:dyDescent="0.25">
      <c r="A68" s="96" t="str">
        <f>IF(ПАСПОРТ!B55="","",ПАСПОРТ!B55)</f>
        <v/>
      </c>
      <c r="B68" s="96" t="str">
        <f>IF(ПАСПОРТ!C55="","",ПАСПОРТ!C55)</f>
        <v/>
      </c>
      <c r="C68" s="96" t="str">
        <f>IF(ПАСПОРТ!D55="","",ПАСПОРТ!D55)</f>
        <v/>
      </c>
      <c r="D68" s="96" t="str">
        <f>IF(ПАСПОРТ!E55="","",ПАСПОРТ!E55)</f>
        <v/>
      </c>
      <c r="E68" s="66" cm="1">
        <f t="array" ref="E68">SUM((A68:C68&lt;&gt;"")*1)</f>
        <v>0</v>
      </c>
      <c r="F68" s="106" t="str">
        <f t="shared" si="17"/>
        <v/>
      </c>
      <c r="G68" s="66" t="str">
        <f t="shared" si="2"/>
        <v/>
      </c>
      <c r="H68" s="66">
        <f>IF(($G68=H$54),MAX(H$56:H67)+1,0)</f>
        <v>0</v>
      </c>
      <c r="I68" s="66">
        <f>IF(($G68=I$54),MAX(I$56:I67)+1,0)</f>
        <v>0</v>
      </c>
      <c r="J68" s="66">
        <f>IF(($G68=J$54),MAX(J$56:J67)+1,0)</f>
        <v>0</v>
      </c>
      <c r="K68" s="66">
        <f t="shared" si="3"/>
        <v>0</v>
      </c>
      <c r="L68" s="66">
        <f t="shared" si="4"/>
        <v>0</v>
      </c>
      <c r="M68" s="66">
        <f t="shared" si="5"/>
        <v>0</v>
      </c>
      <c r="N68" s="106" t="str">
        <f t="shared" si="6"/>
        <v/>
      </c>
      <c r="O68" s="66" t="str">
        <f t="shared" si="7"/>
        <v/>
      </c>
      <c r="P68" s="66" t="str">
        <f t="shared" si="8"/>
        <v/>
      </c>
      <c r="Q68" s="66">
        <v>13</v>
      </c>
      <c r="R68" s="110" t="str">
        <f t="shared" si="9"/>
        <v/>
      </c>
      <c r="S68" s="113" t="str">
        <f t="shared" si="10"/>
        <v/>
      </c>
      <c r="T68" s="144" t="str">
        <f t="shared" si="11"/>
        <v/>
      </c>
      <c r="U68" s="172" t="str">
        <f t="shared" si="12"/>
        <v/>
      </c>
      <c r="V68" s="113" t="str">
        <f t="shared" si="13"/>
        <v/>
      </c>
      <c r="W68" s="111" t="str">
        <f t="shared" si="14"/>
        <v/>
      </c>
      <c r="X68" s="66" t="str" cm="1">
        <f t="array" ref="X68">IF(SUM((W68&lt;&gt;"")*(W68=$W$56:$W$105))&gt;1,"Повторение наименования!","")</f>
        <v/>
      </c>
      <c r="Y68" s="66" t="str">
        <f t="shared" si="15"/>
        <v/>
      </c>
      <c r="Z68" s="66" t="str">
        <f t="shared" si="16"/>
        <v/>
      </c>
    </row>
    <row r="69" spans="1:26" s="100" customFormat="1" x14ac:dyDescent="0.25">
      <c r="A69" s="96" t="str">
        <f>IF(ПАСПОРТ!B56="","",ПАСПОРТ!B56)</f>
        <v/>
      </c>
      <c r="B69" s="96" t="str">
        <f>IF(ПАСПОРТ!C56="","",ПАСПОРТ!C56)</f>
        <v/>
      </c>
      <c r="C69" s="96" t="str">
        <f>IF(ПАСПОРТ!D56="","",ПАСПОРТ!D56)</f>
        <v/>
      </c>
      <c r="D69" s="96" t="str">
        <f>IF(ПАСПОРТ!E56="","",ПАСПОРТ!E56)</f>
        <v/>
      </c>
      <c r="E69" s="66" cm="1">
        <f t="array" ref="E69">SUM((A69:C69&lt;&gt;"")*1)</f>
        <v>0</v>
      </c>
      <c r="F69" s="106" t="str">
        <f t="shared" si="17"/>
        <v/>
      </c>
      <c r="G69" s="66" t="str">
        <f t="shared" si="2"/>
        <v/>
      </c>
      <c r="H69" s="66">
        <f>IF(($G69=H$54),MAX(H$56:H68)+1,0)</f>
        <v>0</v>
      </c>
      <c r="I69" s="66">
        <f>IF(($G69=I$54),MAX(I$56:I68)+1,0)</f>
        <v>0</v>
      </c>
      <c r="J69" s="66">
        <f>IF(($G69=J$54),MAX(J$56:J68)+1,0)</f>
        <v>0</v>
      </c>
      <c r="K69" s="66">
        <f t="shared" si="3"/>
        <v>0</v>
      </c>
      <c r="L69" s="66">
        <f t="shared" si="4"/>
        <v>0</v>
      </c>
      <c r="M69" s="66">
        <f t="shared" si="5"/>
        <v>0</v>
      </c>
      <c r="N69" s="106" t="str">
        <f t="shared" si="6"/>
        <v/>
      </c>
      <c r="O69" s="66" t="str">
        <f t="shared" si="7"/>
        <v/>
      </c>
      <c r="P69" s="66" t="str">
        <f t="shared" si="8"/>
        <v/>
      </c>
      <c r="Q69" s="66">
        <v>14</v>
      </c>
      <c r="R69" s="110" t="str">
        <f t="shared" si="9"/>
        <v/>
      </c>
      <c r="S69" s="113" t="str">
        <f t="shared" si="10"/>
        <v/>
      </c>
      <c r="T69" s="144" t="str">
        <f t="shared" si="11"/>
        <v/>
      </c>
      <c r="U69" s="172" t="str">
        <f t="shared" si="12"/>
        <v/>
      </c>
      <c r="V69" s="113" t="str">
        <f t="shared" si="13"/>
        <v/>
      </c>
      <c r="W69" s="111" t="str">
        <f t="shared" si="14"/>
        <v/>
      </c>
      <c r="X69" s="66" t="str" cm="1">
        <f t="array" ref="X69">IF(SUM((W69&lt;&gt;"")*(W69=$W$56:$W$105))&gt;1,"Повторение наименования!","")</f>
        <v/>
      </c>
      <c r="Y69" s="66" t="str">
        <f t="shared" si="15"/>
        <v/>
      </c>
      <c r="Z69" s="66" t="str">
        <f t="shared" si="16"/>
        <v/>
      </c>
    </row>
    <row r="70" spans="1:26" s="100" customFormat="1" ht="15.75" thickBot="1" x14ac:dyDescent="0.3">
      <c r="A70" s="96" t="str">
        <f>IF(ПАСПОРТ!B57="","",ПАСПОРТ!B57)</f>
        <v/>
      </c>
      <c r="B70" s="96" t="str">
        <f>IF(ПАСПОРТ!C57="","",ПАСПОРТ!C57)</f>
        <v/>
      </c>
      <c r="C70" s="96" t="str">
        <f>IF(ПАСПОРТ!D57="","",ПАСПОРТ!D57)</f>
        <v/>
      </c>
      <c r="D70" s="96" t="str">
        <f>IF(ПАСПОРТ!E57="","",ПАСПОРТ!E57)</f>
        <v/>
      </c>
      <c r="E70" s="66" cm="1">
        <f t="array" ref="E70">SUM((A70:C70&lt;&gt;"")*1)</f>
        <v>0</v>
      </c>
      <c r="F70" s="106" t="str">
        <f t="shared" si="17"/>
        <v/>
      </c>
      <c r="G70" s="66" t="str">
        <f t="shared" si="2"/>
        <v/>
      </c>
      <c r="H70" s="66">
        <f>IF(($G70=H$54),MAX(H$56:H69)+1,0)</f>
        <v>0</v>
      </c>
      <c r="I70" s="66">
        <f>IF(($G70=I$54),MAX(I$56:I69)+1,0)</f>
        <v>0</v>
      </c>
      <c r="J70" s="66">
        <f>IF(($G70=J$54),MAX(J$56:J69)+1,0)</f>
        <v>0</v>
      </c>
      <c r="K70" s="66">
        <f t="shared" si="3"/>
        <v>0</v>
      </c>
      <c r="L70" s="66">
        <f t="shared" si="4"/>
        <v>0</v>
      </c>
      <c r="M70" s="66">
        <f t="shared" si="5"/>
        <v>0</v>
      </c>
      <c r="N70" s="106" t="str">
        <f t="shared" si="6"/>
        <v/>
      </c>
      <c r="O70" s="66" t="str">
        <f t="shared" si="7"/>
        <v/>
      </c>
      <c r="P70" s="66" t="str">
        <f t="shared" si="8"/>
        <v/>
      </c>
      <c r="Q70" s="66">
        <v>15</v>
      </c>
      <c r="R70" s="110" t="str">
        <f t="shared" si="9"/>
        <v/>
      </c>
      <c r="S70" s="114" t="str">
        <f t="shared" si="10"/>
        <v/>
      </c>
      <c r="T70" s="144" t="str">
        <f t="shared" si="11"/>
        <v/>
      </c>
      <c r="U70" s="172" t="str">
        <f t="shared" si="12"/>
        <v/>
      </c>
      <c r="V70" s="113" t="str">
        <f t="shared" si="13"/>
        <v/>
      </c>
      <c r="W70" s="111" t="str">
        <f t="shared" si="14"/>
        <v/>
      </c>
      <c r="X70" s="66" t="str" cm="1">
        <f t="array" ref="X70">IF(SUM((W70&lt;&gt;"")*(W70=$W$56:$W$105))&gt;1,"Повторение наименования!","")</f>
        <v/>
      </c>
      <c r="Y70" s="66" t="str">
        <f t="shared" si="15"/>
        <v/>
      </c>
      <c r="Z70" s="66" t="str">
        <f t="shared" si="16"/>
        <v/>
      </c>
    </row>
    <row r="71" spans="1:26" s="100" customFormat="1" x14ac:dyDescent="0.25">
      <c r="A71" s="96" t="str">
        <f>IF(ПАСПОРТ!B58="","",ПАСПОРТ!B58)</f>
        <v/>
      </c>
      <c r="B71" s="96" t="str">
        <f>IF(ПАСПОРТ!C58="","",ПАСПОРТ!C58)</f>
        <v/>
      </c>
      <c r="C71" s="96" t="str">
        <f>IF(ПАСПОРТ!D58="","",ПАСПОРТ!D58)</f>
        <v/>
      </c>
      <c r="D71" s="96" t="str">
        <f>IF(ПАСПОРТ!E58="","",ПАСПОРТ!E58)</f>
        <v/>
      </c>
      <c r="E71" s="66" cm="1">
        <f t="array" ref="E71">SUM((A71:C71&lt;&gt;"")*1)</f>
        <v>0</v>
      </c>
      <c r="F71" s="106" t="str">
        <f t="shared" si="17"/>
        <v/>
      </c>
      <c r="G71" s="66" t="str">
        <f t="shared" si="2"/>
        <v/>
      </c>
      <c r="H71" s="66">
        <f>IF(($G71=H$54),MAX(H$56:H70)+1,0)</f>
        <v>0</v>
      </c>
      <c r="I71" s="66">
        <f>IF(($G71=I$54),MAX(I$56:I70)+1,0)</f>
        <v>0</v>
      </c>
      <c r="J71" s="66">
        <f>IF(($G71=J$54),MAX(J$56:J70)+1,0)</f>
        <v>0</v>
      </c>
      <c r="K71" s="66">
        <f t="shared" si="3"/>
        <v>0</v>
      </c>
      <c r="L71" s="66">
        <f t="shared" si="4"/>
        <v>0</v>
      </c>
      <c r="M71" s="66">
        <f t="shared" si="5"/>
        <v>0</v>
      </c>
      <c r="N71" s="106" t="str">
        <f t="shared" si="6"/>
        <v/>
      </c>
      <c r="O71" s="66" t="str">
        <f t="shared" si="7"/>
        <v/>
      </c>
      <c r="P71" s="66" t="str">
        <f t="shared" si="8"/>
        <v/>
      </c>
      <c r="Q71" s="66">
        <v>16</v>
      </c>
      <c r="R71" s="66" t="str">
        <f t="shared" si="9"/>
        <v/>
      </c>
      <c r="S71" s="115" t="str">
        <f t="shared" si="10"/>
        <v/>
      </c>
      <c r="T71" s="113" t="str">
        <f t="shared" si="11"/>
        <v/>
      </c>
      <c r="U71" s="173" t="str">
        <f t="shared" si="12"/>
        <v/>
      </c>
      <c r="V71" s="113" t="str">
        <f t="shared" si="13"/>
        <v/>
      </c>
      <c r="W71" s="111" t="str">
        <f t="shared" si="14"/>
        <v/>
      </c>
      <c r="X71" s="66" t="str" cm="1">
        <f t="array" ref="X71">IF(SUM((W71&lt;&gt;"")*(W71=$W$56:$W$105))&gt;1,"Повторение наименования!","")</f>
        <v/>
      </c>
      <c r="Y71" s="66" t="str">
        <f t="shared" si="15"/>
        <v/>
      </c>
      <c r="Z71" s="66" t="str">
        <f t="shared" si="16"/>
        <v/>
      </c>
    </row>
    <row r="72" spans="1:26" s="100" customFormat="1" x14ac:dyDescent="0.25">
      <c r="A72" s="96" t="str">
        <f>IF(ПАСПОРТ!B59="","",ПАСПОРТ!B59)</f>
        <v/>
      </c>
      <c r="B72" s="96" t="str">
        <f>IF(ПАСПОРТ!C59="","",ПАСПОРТ!C59)</f>
        <v/>
      </c>
      <c r="C72" s="96" t="str">
        <f>IF(ПАСПОРТ!D59="","",ПАСПОРТ!D59)</f>
        <v/>
      </c>
      <c r="D72" s="96" t="str">
        <f>IF(ПАСПОРТ!E59="","",ПАСПОРТ!E59)</f>
        <v/>
      </c>
      <c r="E72" s="66" cm="1">
        <f t="array" ref="E72">SUM((A72:C72&lt;&gt;"")*1)</f>
        <v>0</v>
      </c>
      <c r="F72" s="106" t="str">
        <f t="shared" si="17"/>
        <v/>
      </c>
      <c r="G72" s="66" t="str">
        <f t="shared" si="2"/>
        <v/>
      </c>
      <c r="H72" s="66">
        <f>IF(($G72=H$54),MAX(H$56:H71)+1,0)</f>
        <v>0</v>
      </c>
      <c r="I72" s="66">
        <f>IF(($G72=I$54),MAX(I$56:I71)+1,0)</f>
        <v>0</v>
      </c>
      <c r="J72" s="66">
        <f>IF(($G72=J$54),MAX(J$56:J71)+1,0)</f>
        <v>0</v>
      </c>
      <c r="K72" s="66">
        <f t="shared" si="3"/>
        <v>0</v>
      </c>
      <c r="L72" s="66">
        <f t="shared" si="4"/>
        <v>0</v>
      </c>
      <c r="M72" s="66">
        <f t="shared" si="5"/>
        <v>0</v>
      </c>
      <c r="N72" s="106" t="str">
        <f t="shared" si="6"/>
        <v/>
      </c>
      <c r="O72" s="66" t="str">
        <f t="shared" si="7"/>
        <v/>
      </c>
      <c r="P72" s="66" t="str">
        <f t="shared" si="8"/>
        <v/>
      </c>
      <c r="Q72" s="66">
        <v>17</v>
      </c>
      <c r="R72" s="66" t="str">
        <f t="shared" si="9"/>
        <v/>
      </c>
      <c r="S72" s="110" t="str">
        <f t="shared" si="10"/>
        <v/>
      </c>
      <c r="T72" s="113" t="str">
        <f t="shared" si="11"/>
        <v/>
      </c>
      <c r="U72" s="173" t="str">
        <f t="shared" si="12"/>
        <v/>
      </c>
      <c r="V72" s="113" t="str">
        <f t="shared" si="13"/>
        <v/>
      </c>
      <c r="W72" s="111" t="str">
        <f t="shared" si="14"/>
        <v/>
      </c>
      <c r="X72" s="66" t="str" cm="1">
        <f t="array" ref="X72">IF(SUM((W72&lt;&gt;"")*(W72=$W$56:$W$105))&gt;1,"Повторение наименования!","")</f>
        <v/>
      </c>
      <c r="Y72" s="66" t="str">
        <f t="shared" si="15"/>
        <v/>
      </c>
      <c r="Z72" s="66" t="str">
        <f t="shared" si="16"/>
        <v/>
      </c>
    </row>
    <row r="73" spans="1:26" s="100" customFormat="1" x14ac:dyDescent="0.25">
      <c r="A73" s="96" t="str">
        <f>IF(ПАСПОРТ!B60="","",ПАСПОРТ!B60)</f>
        <v/>
      </c>
      <c r="B73" s="96" t="str">
        <f>IF(ПАСПОРТ!C60="","",ПАСПОРТ!C60)</f>
        <v/>
      </c>
      <c r="C73" s="96" t="str">
        <f>IF(ПАСПОРТ!D60="","",ПАСПОРТ!D60)</f>
        <v/>
      </c>
      <c r="D73" s="96" t="str">
        <f>IF(ПАСПОРТ!E60="","",ПАСПОРТ!E60)</f>
        <v/>
      </c>
      <c r="E73" s="66" cm="1">
        <f t="array" ref="E73">SUM((A73:C73&lt;&gt;"")*1)</f>
        <v>0</v>
      </c>
      <c r="F73" s="106" t="str">
        <f t="shared" si="17"/>
        <v/>
      </c>
      <c r="G73" s="66" t="str">
        <f t="shared" si="2"/>
        <v/>
      </c>
      <c r="H73" s="66">
        <f>IF(($G73=H$54),MAX(H$56:H72)+1,0)</f>
        <v>0</v>
      </c>
      <c r="I73" s="66">
        <f>IF(($G73=I$54),MAX(I$56:I72)+1,0)</f>
        <v>0</v>
      </c>
      <c r="J73" s="66">
        <f>IF(($G73=J$54),MAX(J$56:J72)+1,0)</f>
        <v>0</v>
      </c>
      <c r="K73" s="66">
        <f t="shared" si="3"/>
        <v>0</v>
      </c>
      <c r="L73" s="66">
        <f t="shared" si="4"/>
        <v>0</v>
      </c>
      <c r="M73" s="66">
        <f t="shared" si="5"/>
        <v>0</v>
      </c>
      <c r="N73" s="106" t="str">
        <f t="shared" si="6"/>
        <v/>
      </c>
      <c r="O73" s="66" t="str">
        <f t="shared" si="7"/>
        <v/>
      </c>
      <c r="P73" s="66" t="str">
        <f t="shared" si="8"/>
        <v/>
      </c>
      <c r="Q73" s="66">
        <v>18</v>
      </c>
      <c r="R73" s="66" t="str">
        <f t="shared" si="9"/>
        <v/>
      </c>
      <c r="S73" s="110" t="str">
        <f t="shared" si="10"/>
        <v/>
      </c>
      <c r="T73" s="113" t="str">
        <f t="shared" si="11"/>
        <v/>
      </c>
      <c r="U73" s="173" t="str">
        <f t="shared" si="12"/>
        <v/>
      </c>
      <c r="V73" s="113" t="str">
        <f t="shared" si="13"/>
        <v/>
      </c>
      <c r="W73" s="111" t="str">
        <f t="shared" si="14"/>
        <v/>
      </c>
      <c r="X73" s="66" t="str" cm="1">
        <f t="array" ref="X73">IF(SUM((W73&lt;&gt;"")*(W73=$W$56:$W$105))&gt;1,"Повторение наименования!","")</f>
        <v/>
      </c>
      <c r="Y73" s="66" t="str">
        <f t="shared" si="15"/>
        <v/>
      </c>
      <c r="Z73" s="66" t="str">
        <f t="shared" si="16"/>
        <v/>
      </c>
    </row>
    <row r="74" spans="1:26" s="100" customFormat="1" x14ac:dyDescent="0.25">
      <c r="A74" s="96" t="str">
        <f>IF(ПАСПОРТ!B61="","",ПАСПОРТ!B61)</f>
        <v/>
      </c>
      <c r="B74" s="96" t="str">
        <f>IF(ПАСПОРТ!C61="","",ПАСПОРТ!C61)</f>
        <v/>
      </c>
      <c r="C74" s="96" t="str">
        <f>IF(ПАСПОРТ!D61="","",ПАСПОРТ!D61)</f>
        <v/>
      </c>
      <c r="D74" s="96" t="str">
        <f>IF(ПАСПОРТ!E61="","",ПАСПОРТ!E61)</f>
        <v/>
      </c>
      <c r="E74" s="66" cm="1">
        <f t="array" ref="E74">SUM((A74:C74&lt;&gt;"")*1)</f>
        <v>0</v>
      </c>
      <c r="F74" s="106" t="str">
        <f t="shared" si="17"/>
        <v/>
      </c>
      <c r="G74" s="66" t="str">
        <f t="shared" si="2"/>
        <v/>
      </c>
      <c r="H74" s="66">
        <f>IF(($G74=H$54),MAX(H$56:H73)+1,0)</f>
        <v>0</v>
      </c>
      <c r="I74" s="66">
        <f>IF(($G74=I$54),MAX(I$56:I73)+1,0)</f>
        <v>0</v>
      </c>
      <c r="J74" s="66">
        <f>IF(($G74=J$54),MAX(J$56:J73)+1,0)</f>
        <v>0</v>
      </c>
      <c r="K74" s="66">
        <f t="shared" si="3"/>
        <v>0</v>
      </c>
      <c r="L74" s="66">
        <f t="shared" si="4"/>
        <v>0</v>
      </c>
      <c r="M74" s="66">
        <f t="shared" si="5"/>
        <v>0</v>
      </c>
      <c r="N74" s="106" t="str">
        <f t="shared" si="6"/>
        <v/>
      </c>
      <c r="O74" s="66" t="str">
        <f t="shared" si="7"/>
        <v/>
      </c>
      <c r="P74" s="66" t="str">
        <f t="shared" si="8"/>
        <v/>
      </c>
      <c r="Q74" s="66">
        <v>19</v>
      </c>
      <c r="R74" s="66" t="str">
        <f t="shared" si="9"/>
        <v/>
      </c>
      <c r="S74" s="110" t="str">
        <f t="shared" si="10"/>
        <v/>
      </c>
      <c r="T74" s="113" t="str">
        <f t="shared" si="11"/>
        <v/>
      </c>
      <c r="U74" s="173" t="str">
        <f t="shared" si="12"/>
        <v/>
      </c>
      <c r="V74" s="113" t="str">
        <f t="shared" si="13"/>
        <v/>
      </c>
      <c r="W74" s="111" t="str">
        <f t="shared" si="14"/>
        <v/>
      </c>
      <c r="X74" s="66" t="str" cm="1">
        <f t="array" ref="X74">IF(SUM((W74&lt;&gt;"")*(W74=$W$56:$W$105))&gt;1,"Повторение наименования!","")</f>
        <v/>
      </c>
      <c r="Y74" s="66" t="str">
        <f t="shared" si="15"/>
        <v/>
      </c>
      <c r="Z74" s="66" t="str">
        <f t="shared" si="16"/>
        <v/>
      </c>
    </row>
    <row r="75" spans="1:26" s="100" customFormat="1" x14ac:dyDescent="0.25">
      <c r="A75" s="96" t="str">
        <f>IF(ПАСПОРТ!B62="","",ПАСПОРТ!B62)</f>
        <v/>
      </c>
      <c r="B75" s="96" t="str">
        <f>IF(ПАСПОРТ!C62="","",ПАСПОРТ!C62)</f>
        <v/>
      </c>
      <c r="C75" s="96" t="str">
        <f>IF(ПАСПОРТ!D62="","",ПАСПОРТ!D62)</f>
        <v/>
      </c>
      <c r="D75" s="96" t="str">
        <f>IF(ПАСПОРТ!E62="","",ПАСПОРТ!E62)</f>
        <v/>
      </c>
      <c r="E75" s="66" cm="1">
        <f t="array" ref="E75">SUM((A75:C75&lt;&gt;"")*1)</f>
        <v>0</v>
      </c>
      <c r="F75" s="106" t="str">
        <f t="shared" si="17"/>
        <v/>
      </c>
      <c r="G75" s="66" t="str">
        <f t="shared" si="2"/>
        <v/>
      </c>
      <c r="H75" s="66">
        <f>IF(($G75=H$54),MAX(H$56:H74)+1,0)</f>
        <v>0</v>
      </c>
      <c r="I75" s="66">
        <f>IF(($G75=I$54),MAX(I$56:I74)+1,0)</f>
        <v>0</v>
      </c>
      <c r="J75" s="66">
        <f>IF(($G75=J$54),MAX(J$56:J74)+1,0)</f>
        <v>0</v>
      </c>
      <c r="K75" s="66">
        <f t="shared" si="3"/>
        <v>0</v>
      </c>
      <c r="L75" s="66">
        <f t="shared" si="4"/>
        <v>0</v>
      </c>
      <c r="M75" s="66">
        <f t="shared" si="5"/>
        <v>0</v>
      </c>
      <c r="N75" s="106" t="str">
        <f t="shared" si="6"/>
        <v/>
      </c>
      <c r="O75" s="66" t="str">
        <f t="shared" si="7"/>
        <v/>
      </c>
      <c r="P75" s="66" t="str">
        <f t="shared" si="8"/>
        <v/>
      </c>
      <c r="Q75" s="66">
        <v>20</v>
      </c>
      <c r="R75" s="66" t="str">
        <f t="shared" si="9"/>
        <v/>
      </c>
      <c r="S75" s="110" t="str">
        <f t="shared" si="10"/>
        <v/>
      </c>
      <c r="T75" s="113" t="str">
        <f t="shared" si="11"/>
        <v/>
      </c>
      <c r="U75" s="173" t="str">
        <f t="shared" si="12"/>
        <v/>
      </c>
      <c r="V75" s="113" t="str">
        <f t="shared" si="13"/>
        <v/>
      </c>
      <c r="W75" s="111" t="str">
        <f t="shared" si="14"/>
        <v/>
      </c>
      <c r="X75" s="66" t="str" cm="1">
        <f t="array" ref="X75">IF(SUM((W75&lt;&gt;"")*(W75=$W$56:$W$105))&gt;1,"Повторение наименования!","")</f>
        <v/>
      </c>
      <c r="Y75" s="66" t="str">
        <f t="shared" si="15"/>
        <v/>
      </c>
      <c r="Z75" s="66" t="str">
        <f t="shared" si="16"/>
        <v/>
      </c>
    </row>
    <row r="76" spans="1:26" s="100" customFormat="1" x14ac:dyDescent="0.25">
      <c r="A76" s="96" t="str">
        <f>IF(ПАСПОРТ!B63="","",ПАСПОРТ!B63)</f>
        <v/>
      </c>
      <c r="B76" s="96" t="str">
        <f>IF(ПАСПОРТ!C63="","",ПАСПОРТ!C63)</f>
        <v/>
      </c>
      <c r="C76" s="96" t="str">
        <f>IF(ПАСПОРТ!D63="","",ПАСПОРТ!D63)</f>
        <v/>
      </c>
      <c r="D76" s="96" t="str">
        <f>IF(ПАСПОРТ!E63="","",ПАСПОРТ!E63)</f>
        <v/>
      </c>
      <c r="E76" s="66" cm="1">
        <f t="array" ref="E76">SUM((A76:C76&lt;&gt;"")*1)</f>
        <v>0</v>
      </c>
      <c r="F76" s="106" t="str">
        <f t="shared" si="17"/>
        <v/>
      </c>
      <c r="G76" s="66" t="str">
        <f t="shared" si="2"/>
        <v/>
      </c>
      <c r="H76" s="66">
        <f>IF(($G76=H$54),MAX(H$56:H75)+1,0)</f>
        <v>0</v>
      </c>
      <c r="I76" s="66">
        <f>IF(($G76=I$54),MAX(I$56:I75)+1,0)</f>
        <v>0</v>
      </c>
      <c r="J76" s="66">
        <f>IF(($G76=J$54),MAX(J$56:J75)+1,0)</f>
        <v>0</v>
      </c>
      <c r="K76" s="66">
        <f t="shared" ref="K76:K105" si="18">IF(E76&lt;&gt;1,0,IF(G76="МО",K75+1,K75))</f>
        <v>0</v>
      </c>
      <c r="L76" s="66">
        <f t="shared" ref="L76:L105" si="19">IF(OR(E76&lt;&gt;1,K76=0),0,IF(G76="МО",0,IF(G76="Нас.пункт",L75+1,L75)))</f>
        <v>0</v>
      </c>
      <c r="M76" s="66">
        <f t="shared" ref="M76:M105" si="20">IF(OR(E76&lt;&gt;1,K76=0,L76=0),0,IF(G76="МО",0,IF(G76="Нас.пункт",0,IF(G76="Мероприятие",M75+1,M75))))</f>
        <v>0</v>
      </c>
      <c r="N76" s="106" t="str">
        <f t="shared" si="6"/>
        <v/>
      </c>
      <c r="O76" s="66" t="str">
        <f t="shared" si="7"/>
        <v/>
      </c>
      <c r="P76" s="66" t="str">
        <f t="shared" si="8"/>
        <v/>
      </c>
      <c r="Q76" s="66">
        <v>21</v>
      </c>
      <c r="R76" s="66" t="str">
        <f t="shared" si="9"/>
        <v/>
      </c>
      <c r="S76" s="110" t="str">
        <f t="shared" si="10"/>
        <v/>
      </c>
      <c r="T76" s="113" t="str">
        <f t="shared" si="11"/>
        <v/>
      </c>
      <c r="U76" s="173" t="str">
        <f t="shared" si="12"/>
        <v/>
      </c>
      <c r="V76" s="113" t="str">
        <f t="shared" si="13"/>
        <v/>
      </c>
      <c r="W76" s="111" t="str">
        <f t="shared" si="14"/>
        <v/>
      </c>
      <c r="X76" s="66" t="str" cm="1">
        <f t="array" ref="X76">IF(SUM((W76&lt;&gt;"")*(W76=$W$56:$W$105))&gt;1,"Повторение наименования!","")</f>
        <v/>
      </c>
      <c r="Y76" s="66" t="str">
        <f t="shared" si="15"/>
        <v/>
      </c>
      <c r="Z76" s="66" t="str">
        <f t="shared" si="16"/>
        <v/>
      </c>
    </row>
    <row r="77" spans="1:26" s="100" customFormat="1" x14ac:dyDescent="0.25">
      <c r="A77" s="96" t="str">
        <f>IF(ПАСПОРТ!B64="","",ПАСПОРТ!B64)</f>
        <v/>
      </c>
      <c r="B77" s="96" t="str">
        <f>IF(ПАСПОРТ!C64="","",ПАСПОРТ!C64)</f>
        <v/>
      </c>
      <c r="C77" s="96" t="str">
        <f>IF(ПАСПОРТ!D64="","",ПАСПОРТ!D64)</f>
        <v/>
      </c>
      <c r="D77" s="96" t="str">
        <f>IF(ПАСПОРТ!E64="","",ПАСПОРТ!E64)</f>
        <v/>
      </c>
      <c r="E77" s="66" cm="1">
        <f t="array" ref="E77">SUM((A77:C77&lt;&gt;"")*1)</f>
        <v>0</v>
      </c>
      <c r="F77" s="106" t="str">
        <f t="shared" si="17"/>
        <v/>
      </c>
      <c r="G77" s="66" t="str">
        <f t="shared" si="2"/>
        <v/>
      </c>
      <c r="H77" s="66">
        <f>IF(($G77=H$54),MAX(H$56:H76)+1,0)</f>
        <v>0</v>
      </c>
      <c r="I77" s="66">
        <f>IF(($G77=I$54),MAX(I$56:I76)+1,0)</f>
        <v>0</v>
      </c>
      <c r="J77" s="66">
        <f>IF(($G77=J$54),MAX(J$56:J76)+1,0)</f>
        <v>0</v>
      </c>
      <c r="K77" s="66">
        <f t="shared" si="18"/>
        <v>0</v>
      </c>
      <c r="L77" s="66">
        <f t="shared" si="19"/>
        <v>0</v>
      </c>
      <c r="M77" s="66">
        <f t="shared" si="20"/>
        <v>0</v>
      </c>
      <c r="N77" s="106" t="str">
        <f t="shared" si="6"/>
        <v/>
      </c>
      <c r="O77" s="66" t="str">
        <f t="shared" si="7"/>
        <v/>
      </c>
      <c r="P77" s="66" t="str">
        <f t="shared" si="8"/>
        <v/>
      </c>
      <c r="Q77" s="66">
        <v>22</v>
      </c>
      <c r="R77" s="66" t="str">
        <f t="shared" si="9"/>
        <v/>
      </c>
      <c r="S77" s="110" t="str">
        <f t="shared" si="10"/>
        <v/>
      </c>
      <c r="T77" s="113" t="str">
        <f t="shared" si="11"/>
        <v/>
      </c>
      <c r="U77" s="173" t="str">
        <f t="shared" si="12"/>
        <v/>
      </c>
      <c r="V77" s="113" t="str">
        <f t="shared" si="13"/>
        <v/>
      </c>
      <c r="W77" s="111" t="str">
        <f t="shared" si="14"/>
        <v/>
      </c>
      <c r="X77" s="66" t="str" cm="1">
        <f t="array" ref="X77">IF(SUM((W77&lt;&gt;"")*(W77=$W$56:$W$105))&gt;1,"Повторение наименования!","")</f>
        <v/>
      </c>
      <c r="Y77" s="66" t="str">
        <f t="shared" si="15"/>
        <v/>
      </c>
      <c r="Z77" s="66" t="str">
        <f t="shared" si="16"/>
        <v/>
      </c>
    </row>
    <row r="78" spans="1:26" s="100" customFormat="1" x14ac:dyDescent="0.25">
      <c r="A78" s="96" t="str">
        <f>IF(ПАСПОРТ!B65="","",ПАСПОРТ!B65)</f>
        <v/>
      </c>
      <c r="B78" s="96" t="str">
        <f>IF(ПАСПОРТ!C65="","",ПАСПОРТ!C65)</f>
        <v/>
      </c>
      <c r="C78" s="96" t="str">
        <f>IF(ПАСПОРТ!D65="","",ПАСПОРТ!D65)</f>
        <v/>
      </c>
      <c r="D78" s="96" t="str">
        <f>IF(ПАСПОРТ!E65="","",ПАСПОРТ!E65)</f>
        <v/>
      </c>
      <c r="E78" s="66" cm="1">
        <f t="array" ref="E78">SUM((A78:C78&lt;&gt;"")*1)</f>
        <v>0</v>
      </c>
      <c r="F78" s="106" t="str">
        <f t="shared" si="17"/>
        <v/>
      </c>
      <c r="G78" s="66" t="str">
        <f t="shared" si="2"/>
        <v/>
      </c>
      <c r="H78" s="66">
        <f>IF(($G78=H$54),MAX(H$56:H77)+1,0)</f>
        <v>0</v>
      </c>
      <c r="I78" s="66">
        <f>IF(($G78=I$54),MAX(I$56:I77)+1,0)</f>
        <v>0</v>
      </c>
      <c r="J78" s="66">
        <f>IF(($G78=J$54),MAX(J$56:J77)+1,0)</f>
        <v>0</v>
      </c>
      <c r="K78" s="66">
        <f t="shared" si="18"/>
        <v>0</v>
      </c>
      <c r="L78" s="66">
        <f t="shared" si="19"/>
        <v>0</v>
      </c>
      <c r="M78" s="66">
        <f t="shared" si="20"/>
        <v>0</v>
      </c>
      <c r="N78" s="106" t="str">
        <f t="shared" si="6"/>
        <v/>
      </c>
      <c r="O78" s="66" t="str">
        <f t="shared" si="7"/>
        <v/>
      </c>
      <c r="P78" s="66" t="str">
        <f t="shared" si="8"/>
        <v/>
      </c>
      <c r="Q78" s="66">
        <v>23</v>
      </c>
      <c r="R78" s="66" t="str">
        <f t="shared" si="9"/>
        <v/>
      </c>
      <c r="S78" s="110" t="str">
        <f t="shared" si="10"/>
        <v/>
      </c>
      <c r="T78" s="113" t="str">
        <f t="shared" si="11"/>
        <v/>
      </c>
      <c r="U78" s="173" t="str">
        <f t="shared" si="12"/>
        <v/>
      </c>
      <c r="V78" s="113" t="str">
        <f t="shared" si="13"/>
        <v/>
      </c>
      <c r="W78" s="111" t="str">
        <f t="shared" si="14"/>
        <v/>
      </c>
      <c r="X78" s="66" t="str" cm="1">
        <f t="array" ref="X78">IF(SUM((W78&lt;&gt;"")*(W78=$W$56:$W$105))&gt;1,"Повторение наименования!","")</f>
        <v/>
      </c>
      <c r="Y78" s="66" t="str">
        <f t="shared" si="15"/>
        <v/>
      </c>
      <c r="Z78" s="66" t="str">
        <f t="shared" si="16"/>
        <v/>
      </c>
    </row>
    <row r="79" spans="1:26" s="100" customFormat="1" x14ac:dyDescent="0.25">
      <c r="A79" s="96" t="str">
        <f>IF(ПАСПОРТ!B66="","",ПАСПОРТ!B66)</f>
        <v/>
      </c>
      <c r="B79" s="96" t="str">
        <f>IF(ПАСПОРТ!C66="","",ПАСПОРТ!C66)</f>
        <v/>
      </c>
      <c r="C79" s="96" t="str">
        <f>IF(ПАСПОРТ!D66="","",ПАСПОРТ!D66)</f>
        <v/>
      </c>
      <c r="D79" s="96" t="str">
        <f>IF(ПАСПОРТ!E66="","",ПАСПОРТ!E66)</f>
        <v/>
      </c>
      <c r="E79" s="66" cm="1">
        <f t="array" ref="E79">SUM((A79:C79&lt;&gt;"")*1)</f>
        <v>0</v>
      </c>
      <c r="F79" s="106" t="str">
        <f t="shared" si="17"/>
        <v/>
      </c>
      <c r="G79" s="66" t="str">
        <f t="shared" si="2"/>
        <v/>
      </c>
      <c r="H79" s="66">
        <f>IF(($G79=H$54),MAX(H$56:H78)+1,0)</f>
        <v>0</v>
      </c>
      <c r="I79" s="66">
        <f>IF(($G79=I$54),MAX(I$56:I78)+1,0)</f>
        <v>0</v>
      </c>
      <c r="J79" s="66">
        <f>IF(($G79=J$54),MAX(J$56:J78)+1,0)</f>
        <v>0</v>
      </c>
      <c r="K79" s="66">
        <f t="shared" si="18"/>
        <v>0</v>
      </c>
      <c r="L79" s="66">
        <f t="shared" si="19"/>
        <v>0</v>
      </c>
      <c r="M79" s="66">
        <f t="shared" si="20"/>
        <v>0</v>
      </c>
      <c r="N79" s="106" t="str">
        <f t="shared" si="6"/>
        <v/>
      </c>
      <c r="O79" s="66" t="str">
        <f t="shared" si="7"/>
        <v/>
      </c>
      <c r="P79" s="66" t="str">
        <f t="shared" si="8"/>
        <v/>
      </c>
      <c r="Q79" s="66">
        <v>24</v>
      </c>
      <c r="R79" s="66" t="str">
        <f t="shared" si="9"/>
        <v/>
      </c>
      <c r="S79" s="110" t="str">
        <f t="shared" si="10"/>
        <v/>
      </c>
      <c r="T79" s="113" t="str">
        <f t="shared" si="11"/>
        <v/>
      </c>
      <c r="U79" s="173" t="str">
        <f t="shared" si="12"/>
        <v/>
      </c>
      <c r="V79" s="113" t="str">
        <f t="shared" si="13"/>
        <v/>
      </c>
      <c r="W79" s="111" t="str">
        <f t="shared" si="14"/>
        <v/>
      </c>
      <c r="X79" s="66" t="str" cm="1">
        <f t="array" ref="X79">IF(SUM((W79&lt;&gt;"")*(W79=$W$56:$W$105))&gt;1,"Повторение наименования!","")</f>
        <v/>
      </c>
      <c r="Y79" s="66" t="str">
        <f t="shared" si="15"/>
        <v/>
      </c>
      <c r="Z79" s="66" t="str">
        <f t="shared" si="16"/>
        <v/>
      </c>
    </row>
    <row r="80" spans="1:26" s="100" customFormat="1" x14ac:dyDescent="0.25">
      <c r="A80" s="96" t="str">
        <f>IF(ПАСПОРТ!B67="","",ПАСПОРТ!B67)</f>
        <v/>
      </c>
      <c r="B80" s="96" t="str">
        <f>IF(ПАСПОРТ!C67="","",ПАСПОРТ!C67)</f>
        <v/>
      </c>
      <c r="C80" s="96" t="str">
        <f>IF(ПАСПОРТ!D67="","",ПАСПОРТ!D67)</f>
        <v/>
      </c>
      <c r="D80" s="96" t="str">
        <f>IF(ПАСПОРТ!E67="","",ПАСПОРТ!E67)</f>
        <v/>
      </c>
      <c r="E80" s="66" cm="1">
        <f t="array" ref="E80">SUM((A80:C80&lt;&gt;"")*1)</f>
        <v>0</v>
      </c>
      <c r="F80" s="106" t="str">
        <f t="shared" si="17"/>
        <v/>
      </c>
      <c r="G80" s="66" t="str">
        <f t="shared" si="2"/>
        <v/>
      </c>
      <c r="H80" s="66">
        <f>IF(($G80=H$54),MAX(H$56:H79)+1,0)</f>
        <v>0</v>
      </c>
      <c r="I80" s="66">
        <f>IF(($G80=I$54),MAX(I$56:I79)+1,0)</f>
        <v>0</v>
      </c>
      <c r="J80" s="66">
        <f>IF(($G80=J$54),MAX(J$56:J79)+1,0)</f>
        <v>0</v>
      </c>
      <c r="K80" s="66">
        <f t="shared" si="18"/>
        <v>0</v>
      </c>
      <c r="L80" s="66">
        <f t="shared" si="19"/>
        <v>0</v>
      </c>
      <c r="M80" s="66">
        <f t="shared" si="20"/>
        <v>0</v>
      </c>
      <c r="N80" s="106" t="str">
        <f t="shared" si="6"/>
        <v/>
      </c>
      <c r="O80" s="66" t="str">
        <f t="shared" si="7"/>
        <v/>
      </c>
      <c r="P80" s="66" t="str">
        <f t="shared" si="8"/>
        <v/>
      </c>
      <c r="Q80" s="66">
        <v>25</v>
      </c>
      <c r="R80" s="66" t="str">
        <f t="shared" si="9"/>
        <v/>
      </c>
      <c r="S80" s="110" t="str">
        <f t="shared" si="10"/>
        <v/>
      </c>
      <c r="T80" s="113" t="str">
        <f t="shared" si="11"/>
        <v/>
      </c>
      <c r="U80" s="173" t="str">
        <f t="shared" si="12"/>
        <v/>
      </c>
      <c r="V80" s="113" t="str">
        <f t="shared" si="13"/>
        <v/>
      </c>
      <c r="W80" s="111" t="str">
        <f t="shared" si="14"/>
        <v/>
      </c>
      <c r="X80" s="66" t="str" cm="1">
        <f t="array" ref="X80">IF(SUM((W80&lt;&gt;"")*(W80=$W$56:$W$105))&gt;1,"Повторение наименования!","")</f>
        <v/>
      </c>
      <c r="Y80" s="66" t="str">
        <f t="shared" si="15"/>
        <v/>
      </c>
      <c r="Z80" s="66" t="str">
        <f t="shared" si="16"/>
        <v/>
      </c>
    </row>
    <row r="81" spans="1:26" s="100" customFormat="1" x14ac:dyDescent="0.25">
      <c r="A81" s="96" t="str">
        <f>IF(ПАСПОРТ!B68="","",ПАСПОРТ!B68)</f>
        <v/>
      </c>
      <c r="B81" s="96" t="str">
        <f>IF(ПАСПОРТ!C68="","",ПАСПОРТ!C68)</f>
        <v/>
      </c>
      <c r="C81" s="96" t="str">
        <f>IF(ПАСПОРТ!D68="","",ПАСПОРТ!D68)</f>
        <v/>
      </c>
      <c r="D81" s="96" t="str">
        <f>IF(ПАСПОРТ!E68="","",ПАСПОРТ!E68)</f>
        <v/>
      </c>
      <c r="E81" s="66" cm="1">
        <f t="array" ref="E81">SUM((A81:C81&lt;&gt;"")*1)</f>
        <v>0</v>
      </c>
      <c r="F81" s="106" t="str">
        <f t="shared" si="17"/>
        <v/>
      </c>
      <c r="G81" s="66" t="str">
        <f t="shared" si="2"/>
        <v/>
      </c>
      <c r="H81" s="66">
        <f>IF(($G81=H$54),MAX(H$56:H80)+1,0)</f>
        <v>0</v>
      </c>
      <c r="I81" s="66">
        <f>IF(($G81=I$54),MAX(I$56:I80)+1,0)</f>
        <v>0</v>
      </c>
      <c r="J81" s="66">
        <f>IF(($G81=J$54),MAX(J$56:J80)+1,0)</f>
        <v>0</v>
      </c>
      <c r="K81" s="66">
        <f t="shared" si="18"/>
        <v>0</v>
      </c>
      <c r="L81" s="66">
        <f t="shared" si="19"/>
        <v>0</v>
      </c>
      <c r="M81" s="66">
        <f t="shared" si="20"/>
        <v>0</v>
      </c>
      <c r="N81" s="106" t="str">
        <f t="shared" si="6"/>
        <v/>
      </c>
      <c r="O81" s="66" t="str">
        <f t="shared" si="7"/>
        <v/>
      </c>
      <c r="P81" s="66" t="str">
        <f t="shared" si="8"/>
        <v/>
      </c>
      <c r="Q81" s="66">
        <v>26</v>
      </c>
      <c r="R81" s="66" t="str">
        <f t="shared" si="9"/>
        <v/>
      </c>
      <c r="S81" s="110" t="str">
        <f t="shared" si="10"/>
        <v/>
      </c>
      <c r="T81" s="113" t="str">
        <f t="shared" si="11"/>
        <v/>
      </c>
      <c r="U81" s="173" t="str">
        <f t="shared" si="12"/>
        <v/>
      </c>
      <c r="V81" s="113" t="str">
        <f t="shared" si="13"/>
        <v/>
      </c>
      <c r="W81" s="111" t="str">
        <f t="shared" si="14"/>
        <v/>
      </c>
      <c r="X81" s="66" t="str" cm="1">
        <f t="array" ref="X81">IF(SUM((W81&lt;&gt;"")*(W81=$W$56:$W$105))&gt;1,"Повторение наименования!","")</f>
        <v/>
      </c>
      <c r="Y81" s="66" t="str">
        <f t="shared" si="15"/>
        <v/>
      </c>
      <c r="Z81" s="66" t="str">
        <f t="shared" si="16"/>
        <v/>
      </c>
    </row>
    <row r="82" spans="1:26" s="100" customFormat="1" x14ac:dyDescent="0.25">
      <c r="A82" s="96" t="str">
        <f>IF(ПАСПОРТ!B69="","",ПАСПОРТ!B69)</f>
        <v/>
      </c>
      <c r="B82" s="96" t="str">
        <f>IF(ПАСПОРТ!C69="","",ПАСПОРТ!C69)</f>
        <v/>
      </c>
      <c r="C82" s="96" t="str">
        <f>IF(ПАСПОРТ!D69="","",ПАСПОРТ!D69)</f>
        <v/>
      </c>
      <c r="D82" s="96" t="str">
        <f>IF(ПАСПОРТ!E69="","",ПАСПОРТ!E69)</f>
        <v/>
      </c>
      <c r="E82" s="66" cm="1">
        <f t="array" ref="E82">SUM((A82:C82&lt;&gt;"")*1)</f>
        <v>0</v>
      </c>
      <c r="F82" s="106" t="str">
        <f t="shared" si="17"/>
        <v/>
      </c>
      <c r="G82" s="66" t="str">
        <f t="shared" si="2"/>
        <v/>
      </c>
      <c r="H82" s="66">
        <f>IF(($G82=H$54),MAX(H$56:H81)+1,0)</f>
        <v>0</v>
      </c>
      <c r="I82" s="66">
        <f>IF(($G82=I$54),MAX(I$56:I81)+1,0)</f>
        <v>0</v>
      </c>
      <c r="J82" s="66">
        <f>IF(($G82=J$54),MAX(J$56:J81)+1,0)</f>
        <v>0</v>
      </c>
      <c r="K82" s="66">
        <f t="shared" si="18"/>
        <v>0</v>
      </c>
      <c r="L82" s="66">
        <f t="shared" si="19"/>
        <v>0</v>
      </c>
      <c r="M82" s="66">
        <f t="shared" si="20"/>
        <v>0</v>
      </c>
      <c r="N82" s="106" t="str">
        <f t="shared" si="6"/>
        <v/>
      </c>
      <c r="O82" s="66" t="str">
        <f t="shared" si="7"/>
        <v/>
      </c>
      <c r="P82" s="66" t="str">
        <f t="shared" si="8"/>
        <v/>
      </c>
      <c r="Q82" s="66">
        <v>27</v>
      </c>
      <c r="R82" s="66" t="str">
        <f t="shared" si="9"/>
        <v/>
      </c>
      <c r="S82" s="110" t="str">
        <f t="shared" si="10"/>
        <v/>
      </c>
      <c r="T82" s="113" t="str">
        <f t="shared" si="11"/>
        <v/>
      </c>
      <c r="U82" s="173" t="str">
        <f t="shared" si="12"/>
        <v/>
      </c>
      <c r="V82" s="113" t="str">
        <f t="shared" si="13"/>
        <v/>
      </c>
      <c r="W82" s="111" t="str">
        <f t="shared" si="14"/>
        <v/>
      </c>
      <c r="X82" s="66" t="str" cm="1">
        <f t="array" ref="X82">IF(SUM((W82&lt;&gt;"")*(W82=$W$56:$W$105))&gt;1,"Повторение наименования!","")</f>
        <v/>
      </c>
      <c r="Y82" s="66" t="str">
        <f t="shared" si="15"/>
        <v/>
      </c>
      <c r="Z82" s="66" t="str">
        <f t="shared" si="16"/>
        <v/>
      </c>
    </row>
    <row r="83" spans="1:26" s="100" customFormat="1" x14ac:dyDescent="0.25">
      <c r="A83" s="96" t="str">
        <f>IF(ПАСПОРТ!B70="","",ПАСПОРТ!B70)</f>
        <v/>
      </c>
      <c r="B83" s="96" t="str">
        <f>IF(ПАСПОРТ!C70="","",ПАСПОРТ!C70)</f>
        <v/>
      </c>
      <c r="C83" s="96" t="str">
        <f>IF(ПАСПОРТ!D70="","",ПАСПОРТ!D70)</f>
        <v/>
      </c>
      <c r="D83" s="96" t="str">
        <f>IF(ПАСПОРТ!E70="","",ПАСПОРТ!E70)</f>
        <v/>
      </c>
      <c r="E83" s="66" cm="1">
        <f t="array" ref="E83">SUM((A83:C83&lt;&gt;"")*1)</f>
        <v>0</v>
      </c>
      <c r="F83" s="106" t="str">
        <f t="shared" si="17"/>
        <v/>
      </c>
      <c r="G83" s="66" t="str">
        <f t="shared" si="2"/>
        <v/>
      </c>
      <c r="H83" s="66">
        <f>IF(($G83=H$54),MAX(H$56:H82)+1,0)</f>
        <v>0</v>
      </c>
      <c r="I83" s="66">
        <f>IF(($G83=I$54),MAX(I$56:I82)+1,0)</f>
        <v>0</v>
      </c>
      <c r="J83" s="66">
        <f>IF(($G83=J$54),MAX(J$56:J82)+1,0)</f>
        <v>0</v>
      </c>
      <c r="K83" s="66">
        <f t="shared" si="18"/>
        <v>0</v>
      </c>
      <c r="L83" s="66">
        <f t="shared" si="19"/>
        <v>0</v>
      </c>
      <c r="M83" s="66">
        <f t="shared" si="20"/>
        <v>0</v>
      </c>
      <c r="N83" s="106" t="str">
        <f t="shared" si="6"/>
        <v/>
      </c>
      <c r="O83" s="66" t="str">
        <f t="shared" si="7"/>
        <v/>
      </c>
      <c r="P83" s="66" t="str">
        <f t="shared" si="8"/>
        <v/>
      </c>
      <c r="Q83" s="66">
        <v>28</v>
      </c>
      <c r="R83" s="66" t="str">
        <f t="shared" si="9"/>
        <v/>
      </c>
      <c r="S83" s="110" t="str">
        <f t="shared" si="10"/>
        <v/>
      </c>
      <c r="T83" s="113" t="str">
        <f t="shared" si="11"/>
        <v/>
      </c>
      <c r="U83" s="173" t="str">
        <f t="shared" si="12"/>
        <v/>
      </c>
      <c r="V83" s="113" t="str">
        <f t="shared" si="13"/>
        <v/>
      </c>
      <c r="W83" s="111" t="str">
        <f t="shared" si="14"/>
        <v/>
      </c>
      <c r="X83" s="66" t="str" cm="1">
        <f t="array" ref="X83">IF(SUM((W83&lt;&gt;"")*(W83=$W$56:$W$105))&gt;1,"Повторение наименования!","")</f>
        <v/>
      </c>
      <c r="Y83" s="66" t="str">
        <f t="shared" si="15"/>
        <v/>
      </c>
      <c r="Z83" s="66" t="str">
        <f t="shared" si="16"/>
        <v/>
      </c>
    </row>
    <row r="84" spans="1:26" s="100" customFormat="1" x14ac:dyDescent="0.25">
      <c r="A84" s="96" t="str">
        <f>IF(ПАСПОРТ!B71="","",ПАСПОРТ!B71)</f>
        <v/>
      </c>
      <c r="B84" s="96" t="str">
        <f>IF(ПАСПОРТ!C71="","",ПАСПОРТ!C71)</f>
        <v/>
      </c>
      <c r="C84" s="96" t="str">
        <f>IF(ПАСПОРТ!D71="","",ПАСПОРТ!D71)</f>
        <v/>
      </c>
      <c r="D84" s="96" t="str">
        <f>IF(ПАСПОРТ!E71="","",ПАСПОРТ!E71)</f>
        <v/>
      </c>
      <c r="E84" s="66" cm="1">
        <f t="array" ref="E84">SUM((A84:C84&lt;&gt;"")*1)</f>
        <v>0</v>
      </c>
      <c r="F84" s="106" t="str">
        <f t="shared" si="17"/>
        <v/>
      </c>
      <c r="G84" s="66" t="str">
        <f t="shared" si="2"/>
        <v/>
      </c>
      <c r="H84" s="66">
        <f>IF(($G84=H$54),MAX(H$56:H83)+1,0)</f>
        <v>0</v>
      </c>
      <c r="I84" s="66">
        <f>IF(($G84=I$54),MAX(I$56:I83)+1,0)</f>
        <v>0</v>
      </c>
      <c r="J84" s="66">
        <f>IF(($G84=J$54),MAX(J$56:J83)+1,0)</f>
        <v>0</v>
      </c>
      <c r="K84" s="66">
        <f t="shared" si="18"/>
        <v>0</v>
      </c>
      <c r="L84" s="66">
        <f t="shared" si="19"/>
        <v>0</v>
      </c>
      <c r="M84" s="66">
        <f t="shared" si="20"/>
        <v>0</v>
      </c>
      <c r="N84" s="106" t="str">
        <f t="shared" si="6"/>
        <v/>
      </c>
      <c r="O84" s="66" t="str">
        <f t="shared" si="7"/>
        <v/>
      </c>
      <c r="P84" s="66" t="str">
        <f t="shared" si="8"/>
        <v/>
      </c>
      <c r="Q84" s="66">
        <v>29</v>
      </c>
      <c r="R84" s="66" t="str">
        <f t="shared" si="9"/>
        <v/>
      </c>
      <c r="S84" s="110" t="str">
        <f t="shared" si="10"/>
        <v/>
      </c>
      <c r="T84" s="113" t="str">
        <f t="shared" si="11"/>
        <v/>
      </c>
      <c r="U84" s="173" t="str">
        <f t="shared" si="12"/>
        <v/>
      </c>
      <c r="V84" s="113" t="str">
        <f t="shared" si="13"/>
        <v/>
      </c>
      <c r="W84" s="111" t="str">
        <f t="shared" si="14"/>
        <v/>
      </c>
      <c r="X84" s="66" t="str" cm="1">
        <f t="array" ref="X84">IF(SUM((W84&lt;&gt;"")*(W84=$W$56:$W$105))&gt;1,"Повторение наименования!","")</f>
        <v/>
      </c>
      <c r="Y84" s="66" t="str">
        <f t="shared" si="15"/>
        <v/>
      </c>
      <c r="Z84" s="66" t="str">
        <f t="shared" si="16"/>
        <v/>
      </c>
    </row>
    <row r="85" spans="1:26" s="100" customFormat="1" x14ac:dyDescent="0.25">
      <c r="A85" s="96" t="str">
        <f>IF(ПАСПОРТ!B72="","",ПАСПОРТ!B72)</f>
        <v/>
      </c>
      <c r="B85" s="96" t="str">
        <f>IF(ПАСПОРТ!C72="","",ПАСПОРТ!C72)</f>
        <v/>
      </c>
      <c r="C85" s="96" t="str">
        <f>IF(ПАСПОРТ!D72="","",ПАСПОРТ!D72)</f>
        <v/>
      </c>
      <c r="D85" s="96" t="str">
        <f>IF(ПАСПОРТ!E72="","",ПАСПОРТ!E72)</f>
        <v/>
      </c>
      <c r="E85" s="66" cm="1">
        <f t="array" ref="E85">SUM((A85:C85&lt;&gt;"")*1)</f>
        <v>0</v>
      </c>
      <c r="F85" s="106" t="str">
        <f t="shared" si="17"/>
        <v/>
      </c>
      <c r="G85" s="66" t="str">
        <f t="shared" si="2"/>
        <v/>
      </c>
      <c r="H85" s="66">
        <f>IF(($G85=H$54),MAX(H$56:H84)+1,0)</f>
        <v>0</v>
      </c>
      <c r="I85" s="66">
        <f>IF(($G85=I$54),MAX(I$56:I84)+1,0)</f>
        <v>0</v>
      </c>
      <c r="J85" s="66">
        <f>IF(($G85=J$54),MAX(J$56:J84)+1,0)</f>
        <v>0</v>
      </c>
      <c r="K85" s="66">
        <f t="shared" si="18"/>
        <v>0</v>
      </c>
      <c r="L85" s="66">
        <f t="shared" si="19"/>
        <v>0</v>
      </c>
      <c r="M85" s="66">
        <f t="shared" si="20"/>
        <v>0</v>
      </c>
      <c r="N85" s="106" t="str">
        <f t="shared" si="6"/>
        <v/>
      </c>
      <c r="O85" s="66" t="str">
        <f t="shared" si="7"/>
        <v/>
      </c>
      <c r="P85" s="66" t="str">
        <f t="shared" si="8"/>
        <v/>
      </c>
      <c r="Q85" s="66">
        <v>30</v>
      </c>
      <c r="R85" s="66" t="str">
        <f t="shared" si="9"/>
        <v/>
      </c>
      <c r="S85" s="110" t="str">
        <f t="shared" si="10"/>
        <v/>
      </c>
      <c r="T85" s="113" t="str">
        <f t="shared" si="11"/>
        <v/>
      </c>
      <c r="U85" s="173" t="str">
        <f t="shared" si="12"/>
        <v/>
      </c>
      <c r="V85" s="113" t="str">
        <f t="shared" si="13"/>
        <v/>
      </c>
      <c r="W85" s="111" t="str">
        <f t="shared" si="14"/>
        <v/>
      </c>
      <c r="X85" s="66" t="str" cm="1">
        <f t="array" ref="X85">IF(SUM((W85&lt;&gt;"")*(W85=$W$56:$W$105))&gt;1,"Повторение наименования!","")</f>
        <v/>
      </c>
      <c r="Y85" s="66" t="str">
        <f t="shared" si="15"/>
        <v/>
      </c>
      <c r="Z85" s="66" t="str">
        <f t="shared" si="16"/>
        <v/>
      </c>
    </row>
    <row r="86" spans="1:26" s="100" customFormat="1" x14ac:dyDescent="0.25">
      <c r="A86" s="96" t="str">
        <f>IF(ПАСПОРТ!B73="","",ПАСПОРТ!B73)</f>
        <v/>
      </c>
      <c r="B86" s="96" t="str">
        <f>IF(ПАСПОРТ!C73="","",ПАСПОРТ!C73)</f>
        <v/>
      </c>
      <c r="C86" s="96" t="str">
        <f>IF(ПАСПОРТ!D73="","",ПАСПОРТ!D73)</f>
        <v/>
      </c>
      <c r="D86" s="96" t="str">
        <f>IF(ПАСПОРТ!E73="","",ПАСПОРТ!E73)</f>
        <v/>
      </c>
      <c r="E86" s="66" cm="1">
        <f t="array" ref="E86">SUM((A86:C86&lt;&gt;"")*1)</f>
        <v>0</v>
      </c>
      <c r="F86" s="106" t="str">
        <f t="shared" si="17"/>
        <v/>
      </c>
      <c r="G86" s="66" t="str">
        <f t="shared" si="2"/>
        <v/>
      </c>
      <c r="H86" s="66">
        <f>IF(($G86=H$54),MAX(H$56:H85)+1,0)</f>
        <v>0</v>
      </c>
      <c r="I86" s="66">
        <f>IF(($G86=I$54),MAX(I$56:I85)+1,0)</f>
        <v>0</v>
      </c>
      <c r="J86" s="66">
        <f>IF(($G86=J$54),MAX(J$56:J85)+1,0)</f>
        <v>0</v>
      </c>
      <c r="K86" s="66">
        <f t="shared" si="18"/>
        <v>0</v>
      </c>
      <c r="L86" s="66">
        <f t="shared" si="19"/>
        <v>0</v>
      </c>
      <c r="M86" s="66">
        <f t="shared" si="20"/>
        <v>0</v>
      </c>
      <c r="N86" s="106" t="str">
        <f t="shared" si="6"/>
        <v/>
      </c>
      <c r="O86" s="66" t="str">
        <f t="shared" si="7"/>
        <v/>
      </c>
      <c r="P86" s="66" t="str">
        <f t="shared" si="8"/>
        <v/>
      </c>
      <c r="Q86" s="66">
        <v>31</v>
      </c>
      <c r="R86" s="66" t="str">
        <f t="shared" si="9"/>
        <v/>
      </c>
      <c r="S86" s="110" t="str">
        <f t="shared" si="10"/>
        <v/>
      </c>
      <c r="T86" s="113" t="str">
        <f t="shared" si="11"/>
        <v/>
      </c>
      <c r="U86" s="173" t="str">
        <f t="shared" si="12"/>
        <v/>
      </c>
      <c r="V86" s="113" t="str">
        <f t="shared" si="13"/>
        <v/>
      </c>
      <c r="W86" s="111" t="str">
        <f t="shared" si="14"/>
        <v/>
      </c>
      <c r="X86" s="66" t="str" cm="1">
        <f t="array" ref="X86">IF(SUM((W86&lt;&gt;"")*(W86=$W$56:$W$105))&gt;1,"Повторение наименования!","")</f>
        <v/>
      </c>
      <c r="Y86" s="66" t="str">
        <f t="shared" si="15"/>
        <v/>
      </c>
      <c r="Z86" s="66" t="str">
        <f t="shared" si="16"/>
        <v/>
      </c>
    </row>
    <row r="87" spans="1:26" s="100" customFormat="1" x14ac:dyDescent="0.25">
      <c r="A87" s="96" t="str">
        <f>IF(ПАСПОРТ!B74="","",ПАСПОРТ!B74)</f>
        <v/>
      </c>
      <c r="B87" s="96" t="str">
        <f>IF(ПАСПОРТ!C74="","",ПАСПОРТ!C74)</f>
        <v/>
      </c>
      <c r="C87" s="96" t="str">
        <f>IF(ПАСПОРТ!D74="","",ПАСПОРТ!D74)</f>
        <v/>
      </c>
      <c r="D87" s="96" t="str">
        <f>IF(ПАСПОРТ!E74="","",ПАСПОРТ!E74)</f>
        <v/>
      </c>
      <c r="E87" s="66" cm="1">
        <f t="array" ref="E87">SUM((A87:C87&lt;&gt;"")*1)</f>
        <v>0</v>
      </c>
      <c r="F87" s="106" t="str">
        <f t="shared" si="17"/>
        <v/>
      </c>
      <c r="G87" s="66" t="str">
        <f t="shared" si="2"/>
        <v/>
      </c>
      <c r="H87" s="66">
        <f>IF(($G87=H$54),MAX(H$56:H86)+1,0)</f>
        <v>0</v>
      </c>
      <c r="I87" s="66">
        <f>IF(($G87=I$54),MAX(I$56:I86)+1,0)</f>
        <v>0</v>
      </c>
      <c r="J87" s="66">
        <f>IF(($G87=J$54),MAX(J$56:J86)+1,0)</f>
        <v>0</v>
      </c>
      <c r="K87" s="66">
        <f t="shared" si="18"/>
        <v>0</v>
      </c>
      <c r="L87" s="66">
        <f t="shared" si="19"/>
        <v>0</v>
      </c>
      <c r="M87" s="66">
        <f t="shared" si="20"/>
        <v>0</v>
      </c>
      <c r="N87" s="106" t="str">
        <f t="shared" si="6"/>
        <v/>
      </c>
      <c r="O87" s="66" t="str">
        <f t="shared" si="7"/>
        <v/>
      </c>
      <c r="P87" s="66" t="str">
        <f t="shared" si="8"/>
        <v/>
      </c>
      <c r="Q87" s="66">
        <v>32</v>
      </c>
      <c r="R87" s="66" t="str">
        <f t="shared" si="9"/>
        <v/>
      </c>
      <c r="S87" s="110" t="str">
        <f t="shared" si="10"/>
        <v/>
      </c>
      <c r="T87" s="113" t="str">
        <f t="shared" si="11"/>
        <v/>
      </c>
      <c r="U87" s="173" t="str">
        <f t="shared" si="12"/>
        <v/>
      </c>
      <c r="V87" s="113" t="str">
        <f t="shared" si="13"/>
        <v/>
      </c>
      <c r="W87" s="111" t="str">
        <f t="shared" si="14"/>
        <v/>
      </c>
      <c r="X87" s="66" t="str" cm="1">
        <f t="array" ref="X87">IF(SUM((W87&lt;&gt;"")*(W87=$W$56:$W$105))&gt;1,"Повторение наименования!","")</f>
        <v/>
      </c>
      <c r="Y87" s="66" t="str">
        <f t="shared" si="15"/>
        <v/>
      </c>
      <c r="Z87" s="66" t="str">
        <f t="shared" si="16"/>
        <v/>
      </c>
    </row>
    <row r="88" spans="1:26" s="100" customFormat="1" x14ac:dyDescent="0.25">
      <c r="A88" s="96" t="str">
        <f>IF(ПАСПОРТ!B75="","",ПАСПОРТ!B75)</f>
        <v/>
      </c>
      <c r="B88" s="96" t="str">
        <f>IF(ПАСПОРТ!C75="","",ПАСПОРТ!C75)</f>
        <v/>
      </c>
      <c r="C88" s="96" t="str">
        <f>IF(ПАСПОРТ!D75="","",ПАСПОРТ!D75)</f>
        <v/>
      </c>
      <c r="D88" s="96" t="str">
        <f>IF(ПАСПОРТ!E75="","",ПАСПОРТ!E75)</f>
        <v/>
      </c>
      <c r="E88" s="66" cm="1">
        <f t="array" ref="E88">SUM((A88:C88&lt;&gt;"")*1)</f>
        <v>0</v>
      </c>
      <c r="F88" s="106" t="str">
        <f t="shared" si="17"/>
        <v/>
      </c>
      <c r="G88" s="66" t="str">
        <f t="shared" si="2"/>
        <v/>
      </c>
      <c r="H88" s="66">
        <f>IF(($G88=H$54),MAX(H$56:H87)+1,0)</f>
        <v>0</v>
      </c>
      <c r="I88" s="66">
        <f>IF(($G88=I$54),MAX(I$56:I87)+1,0)</f>
        <v>0</v>
      </c>
      <c r="J88" s="66">
        <f>IF(($G88=J$54),MAX(J$56:J87)+1,0)</f>
        <v>0</v>
      </c>
      <c r="K88" s="66">
        <f t="shared" si="18"/>
        <v>0</v>
      </c>
      <c r="L88" s="66">
        <f t="shared" si="19"/>
        <v>0</v>
      </c>
      <c r="M88" s="66">
        <f t="shared" si="20"/>
        <v>0</v>
      </c>
      <c r="N88" s="106" t="str">
        <f t="shared" si="6"/>
        <v/>
      </c>
      <c r="O88" s="66" t="str">
        <f t="shared" si="7"/>
        <v/>
      </c>
      <c r="P88" s="66" t="str">
        <f t="shared" si="8"/>
        <v/>
      </c>
      <c r="Q88" s="66">
        <v>33</v>
      </c>
      <c r="R88" s="66" t="str">
        <f t="shared" si="9"/>
        <v/>
      </c>
      <c r="S88" s="110" t="str">
        <f t="shared" si="10"/>
        <v/>
      </c>
      <c r="T88" s="113" t="str">
        <f t="shared" si="11"/>
        <v/>
      </c>
      <c r="U88" s="173" t="str">
        <f t="shared" si="12"/>
        <v/>
      </c>
      <c r="V88" s="113" t="str">
        <f t="shared" si="13"/>
        <v/>
      </c>
      <c r="W88" s="111" t="str">
        <f t="shared" si="14"/>
        <v/>
      </c>
      <c r="X88" s="66" t="str" cm="1">
        <f t="array" ref="X88">IF(SUM((W88&lt;&gt;"")*(W88=$W$56:$W$105))&gt;1,"Повторение наименования!","")</f>
        <v/>
      </c>
      <c r="Y88" s="66" t="str">
        <f t="shared" si="15"/>
        <v/>
      </c>
      <c r="Z88" s="66" t="str">
        <f t="shared" si="16"/>
        <v/>
      </c>
    </row>
    <row r="89" spans="1:26" s="100" customFormat="1" x14ac:dyDescent="0.25">
      <c r="A89" s="96" t="str">
        <f>IF(ПАСПОРТ!B76="","",ПАСПОРТ!B76)</f>
        <v/>
      </c>
      <c r="B89" s="96" t="str">
        <f>IF(ПАСПОРТ!C76="","",ПАСПОРТ!C76)</f>
        <v/>
      </c>
      <c r="C89" s="96" t="str">
        <f>IF(ПАСПОРТ!D76="","",ПАСПОРТ!D76)</f>
        <v/>
      </c>
      <c r="D89" s="96" t="str">
        <f>IF(ПАСПОРТ!E76="","",ПАСПОРТ!E76)</f>
        <v/>
      </c>
      <c r="E89" s="66" cm="1">
        <f t="array" ref="E89">SUM((A89:C89&lt;&gt;"")*1)</f>
        <v>0</v>
      </c>
      <c r="F89" s="106" t="str">
        <f t="shared" si="17"/>
        <v/>
      </c>
      <c r="G89" s="66" t="str">
        <f t="shared" si="2"/>
        <v/>
      </c>
      <c r="H89" s="66">
        <f>IF(($G89=H$54),MAX(H$56:H88)+1,0)</f>
        <v>0</v>
      </c>
      <c r="I89" s="66">
        <f>IF(($G89=I$54),MAX(I$56:I88)+1,0)</f>
        <v>0</v>
      </c>
      <c r="J89" s="66">
        <f>IF(($G89=J$54),MAX(J$56:J88)+1,0)</f>
        <v>0</v>
      </c>
      <c r="K89" s="66">
        <f t="shared" si="18"/>
        <v>0</v>
      </c>
      <c r="L89" s="66">
        <f t="shared" si="19"/>
        <v>0</v>
      </c>
      <c r="M89" s="66">
        <f t="shared" si="20"/>
        <v>0</v>
      </c>
      <c r="N89" s="106" t="str">
        <f t="shared" si="6"/>
        <v/>
      </c>
      <c r="O89" s="66" t="str">
        <f t="shared" si="7"/>
        <v/>
      </c>
      <c r="P89" s="66" t="str">
        <f t="shared" si="8"/>
        <v/>
      </c>
      <c r="Q89" s="66">
        <v>34</v>
      </c>
      <c r="R89" s="66" t="str">
        <f t="shared" si="9"/>
        <v/>
      </c>
      <c r="S89" s="110" t="str">
        <f t="shared" si="10"/>
        <v/>
      </c>
      <c r="T89" s="113" t="str">
        <f t="shared" si="11"/>
        <v/>
      </c>
      <c r="U89" s="173" t="str">
        <f t="shared" si="12"/>
        <v/>
      </c>
      <c r="V89" s="113" t="str">
        <f t="shared" si="13"/>
        <v/>
      </c>
      <c r="W89" s="111" t="str">
        <f t="shared" si="14"/>
        <v/>
      </c>
      <c r="X89" s="66" t="str" cm="1">
        <f t="array" ref="X89">IF(SUM((W89&lt;&gt;"")*(W89=$W$56:$W$105))&gt;1,"Повторение наименования!","")</f>
        <v/>
      </c>
      <c r="Y89" s="66" t="str">
        <f t="shared" si="15"/>
        <v/>
      </c>
      <c r="Z89" s="66" t="str">
        <f t="shared" si="16"/>
        <v/>
      </c>
    </row>
    <row r="90" spans="1:26" s="100" customFormat="1" x14ac:dyDescent="0.25">
      <c r="A90" s="96" t="str">
        <f>IF(ПАСПОРТ!B77="","",ПАСПОРТ!B77)</f>
        <v/>
      </c>
      <c r="B90" s="96" t="str">
        <f>IF(ПАСПОРТ!C77="","",ПАСПОРТ!C77)</f>
        <v/>
      </c>
      <c r="C90" s="96" t="str">
        <f>IF(ПАСПОРТ!D77="","",ПАСПОРТ!D77)</f>
        <v/>
      </c>
      <c r="D90" s="96" t="str">
        <f>IF(ПАСПОРТ!E77="","",ПАСПОРТ!E77)</f>
        <v/>
      </c>
      <c r="E90" s="66" cm="1">
        <f t="array" ref="E90">SUM((A90:C90&lt;&gt;"")*1)</f>
        <v>0</v>
      </c>
      <c r="F90" s="106" t="str">
        <f t="shared" si="17"/>
        <v/>
      </c>
      <c r="G90" s="66" t="str">
        <f t="shared" si="2"/>
        <v/>
      </c>
      <c r="H90" s="66">
        <f>IF(($G90=H$54),MAX(H$56:H89)+1,0)</f>
        <v>0</v>
      </c>
      <c r="I90" s="66">
        <f>IF(($G90=I$54),MAX(I$56:I89)+1,0)</f>
        <v>0</v>
      </c>
      <c r="J90" s="66">
        <f>IF(($G90=J$54),MAX(J$56:J89)+1,0)</f>
        <v>0</v>
      </c>
      <c r="K90" s="66">
        <f t="shared" si="18"/>
        <v>0</v>
      </c>
      <c r="L90" s="66">
        <f t="shared" si="19"/>
        <v>0</v>
      </c>
      <c r="M90" s="66">
        <f t="shared" si="20"/>
        <v>0</v>
      </c>
      <c r="N90" s="106" t="str">
        <f t="shared" si="6"/>
        <v/>
      </c>
      <c r="O90" s="66" t="str">
        <f t="shared" si="7"/>
        <v/>
      </c>
      <c r="P90" s="66" t="str">
        <f t="shared" si="8"/>
        <v/>
      </c>
      <c r="Q90" s="66">
        <v>35</v>
      </c>
      <c r="R90" s="66" t="str">
        <f t="shared" si="9"/>
        <v/>
      </c>
      <c r="S90" s="110" t="str">
        <f t="shared" si="10"/>
        <v/>
      </c>
      <c r="T90" s="113" t="str">
        <f t="shared" si="11"/>
        <v/>
      </c>
      <c r="U90" s="173" t="str">
        <f t="shared" si="12"/>
        <v/>
      </c>
      <c r="V90" s="113" t="str">
        <f t="shared" si="13"/>
        <v/>
      </c>
      <c r="W90" s="111" t="str">
        <f t="shared" si="14"/>
        <v/>
      </c>
      <c r="X90" s="66" t="str" cm="1">
        <f t="array" ref="X90">IF(SUM((W90&lt;&gt;"")*(W90=$W$56:$W$105))&gt;1,"Повторение наименования!","")</f>
        <v/>
      </c>
      <c r="Y90" s="66" t="str">
        <f t="shared" si="15"/>
        <v/>
      </c>
      <c r="Z90" s="66" t="str">
        <f t="shared" si="16"/>
        <v/>
      </c>
    </row>
    <row r="91" spans="1:26" s="100" customFormat="1" x14ac:dyDescent="0.25">
      <c r="A91" s="96" t="str">
        <f>IF(ПАСПОРТ!B78="","",ПАСПОРТ!B78)</f>
        <v/>
      </c>
      <c r="B91" s="96" t="str">
        <f>IF(ПАСПОРТ!C78="","",ПАСПОРТ!C78)</f>
        <v/>
      </c>
      <c r="C91" s="96" t="str">
        <f>IF(ПАСПОРТ!D78="","",ПАСПОРТ!D78)</f>
        <v/>
      </c>
      <c r="D91" s="96" t="str">
        <f>IF(ПАСПОРТ!E78="","",ПАСПОРТ!E78)</f>
        <v/>
      </c>
      <c r="E91" s="66" cm="1">
        <f t="array" ref="E91">SUM((A91:C91&lt;&gt;"")*1)</f>
        <v>0</v>
      </c>
      <c r="F91" s="106" t="str">
        <f t="shared" si="17"/>
        <v/>
      </c>
      <c r="G91" s="66" t="str">
        <f t="shared" si="2"/>
        <v/>
      </c>
      <c r="H91" s="66">
        <f>IF(($G91=H$54),MAX(H$56:H90)+1,0)</f>
        <v>0</v>
      </c>
      <c r="I91" s="66">
        <f>IF(($G91=I$54),MAX(I$56:I90)+1,0)</f>
        <v>0</v>
      </c>
      <c r="J91" s="66">
        <f>IF(($G91=J$54),MAX(J$56:J90)+1,0)</f>
        <v>0</v>
      </c>
      <c r="K91" s="66">
        <f t="shared" si="18"/>
        <v>0</v>
      </c>
      <c r="L91" s="66">
        <f t="shared" si="19"/>
        <v>0</v>
      </c>
      <c r="M91" s="66">
        <f t="shared" si="20"/>
        <v>0</v>
      </c>
      <c r="N91" s="106" t="str">
        <f t="shared" si="6"/>
        <v/>
      </c>
      <c r="O91" s="66" t="str">
        <f t="shared" si="7"/>
        <v/>
      </c>
      <c r="P91" s="66" t="str">
        <f t="shared" si="8"/>
        <v/>
      </c>
      <c r="Q91" s="66">
        <v>36</v>
      </c>
      <c r="R91" s="66" t="str">
        <f t="shared" si="9"/>
        <v/>
      </c>
      <c r="S91" s="110" t="str">
        <f t="shared" si="10"/>
        <v/>
      </c>
      <c r="T91" s="113" t="str">
        <f t="shared" si="11"/>
        <v/>
      </c>
      <c r="U91" s="173" t="str">
        <f t="shared" si="12"/>
        <v/>
      </c>
      <c r="V91" s="113" t="str">
        <f t="shared" si="13"/>
        <v/>
      </c>
      <c r="W91" s="111" t="str">
        <f t="shared" si="14"/>
        <v/>
      </c>
      <c r="X91" s="66" t="str" cm="1">
        <f t="array" ref="X91">IF(SUM((W91&lt;&gt;"")*(W91=$W$56:$W$105))&gt;1,"Повторение наименования!","")</f>
        <v/>
      </c>
      <c r="Y91" s="66" t="str">
        <f t="shared" si="15"/>
        <v/>
      </c>
      <c r="Z91" s="66" t="str">
        <f t="shared" si="16"/>
        <v/>
      </c>
    </row>
    <row r="92" spans="1:26" s="100" customFormat="1" x14ac:dyDescent="0.25">
      <c r="A92" s="96" t="str">
        <f>IF(ПАСПОРТ!B79="","",ПАСПОРТ!B79)</f>
        <v/>
      </c>
      <c r="B92" s="96" t="str">
        <f>IF(ПАСПОРТ!C79="","",ПАСПОРТ!C79)</f>
        <v/>
      </c>
      <c r="C92" s="96" t="str">
        <f>IF(ПАСПОРТ!D79="","",ПАСПОРТ!D79)</f>
        <v/>
      </c>
      <c r="D92" s="96" t="str">
        <f>IF(ПАСПОРТ!E79="","",ПАСПОРТ!E79)</f>
        <v/>
      </c>
      <c r="E92" s="66" cm="1">
        <f t="array" ref="E92">SUM((A92:C92&lt;&gt;"")*1)</f>
        <v>0</v>
      </c>
      <c r="F92" s="106" t="str">
        <f t="shared" si="17"/>
        <v/>
      </c>
      <c r="G92" s="66" t="str">
        <f t="shared" si="2"/>
        <v/>
      </c>
      <c r="H92" s="66">
        <f>IF(($G92=H$54),MAX(H$56:H91)+1,0)</f>
        <v>0</v>
      </c>
      <c r="I92" s="66">
        <f>IF(($G92=I$54),MAX(I$56:I91)+1,0)</f>
        <v>0</v>
      </c>
      <c r="J92" s="66">
        <f>IF(($G92=J$54),MAX(J$56:J91)+1,0)</f>
        <v>0</v>
      </c>
      <c r="K92" s="66">
        <f t="shared" si="18"/>
        <v>0</v>
      </c>
      <c r="L92" s="66">
        <f t="shared" si="19"/>
        <v>0</v>
      </c>
      <c r="M92" s="66">
        <f t="shared" si="20"/>
        <v>0</v>
      </c>
      <c r="N92" s="106" t="str">
        <f t="shared" si="6"/>
        <v/>
      </c>
      <c r="O92" s="66" t="str">
        <f t="shared" si="7"/>
        <v/>
      </c>
      <c r="P92" s="66" t="str">
        <f t="shared" si="8"/>
        <v/>
      </c>
      <c r="Q92" s="66">
        <v>37</v>
      </c>
      <c r="R92" s="66" t="str">
        <f t="shared" si="9"/>
        <v/>
      </c>
      <c r="S92" s="110" t="str">
        <f t="shared" si="10"/>
        <v/>
      </c>
      <c r="T92" s="113" t="str">
        <f t="shared" si="11"/>
        <v/>
      </c>
      <c r="U92" s="173" t="str">
        <f t="shared" si="12"/>
        <v/>
      </c>
      <c r="V92" s="113" t="str">
        <f t="shared" si="13"/>
        <v/>
      </c>
      <c r="W92" s="111" t="str">
        <f t="shared" si="14"/>
        <v/>
      </c>
      <c r="X92" s="66" t="str" cm="1">
        <f t="array" ref="X92">IF(SUM((W92&lt;&gt;"")*(W92=$W$56:$W$105))&gt;1,"Повторение наименования!","")</f>
        <v/>
      </c>
      <c r="Y92" s="66" t="str">
        <f t="shared" si="15"/>
        <v/>
      </c>
      <c r="Z92" s="66" t="str">
        <f t="shared" si="16"/>
        <v/>
      </c>
    </row>
    <row r="93" spans="1:26" s="100" customFormat="1" x14ac:dyDescent="0.25">
      <c r="A93" s="96" t="str">
        <f>IF(ПАСПОРТ!B80="","",ПАСПОРТ!B80)</f>
        <v/>
      </c>
      <c r="B93" s="96" t="str">
        <f>IF(ПАСПОРТ!C80="","",ПАСПОРТ!C80)</f>
        <v/>
      </c>
      <c r="C93" s="96" t="str">
        <f>IF(ПАСПОРТ!D80="","",ПАСПОРТ!D80)</f>
        <v/>
      </c>
      <c r="D93" s="96" t="str">
        <f>IF(ПАСПОРТ!E80="","",ПАСПОРТ!E80)</f>
        <v/>
      </c>
      <c r="E93" s="66" cm="1">
        <f t="array" ref="E93">SUM((A93:C93&lt;&gt;"")*1)</f>
        <v>0</v>
      </c>
      <c r="F93" s="106" t="str">
        <f t="shared" si="17"/>
        <v/>
      </c>
      <c r="G93" s="66" t="str">
        <f t="shared" si="2"/>
        <v/>
      </c>
      <c r="H93" s="66">
        <f>IF(($G93=H$54),MAX(H$56:H92)+1,0)</f>
        <v>0</v>
      </c>
      <c r="I93" s="66">
        <f>IF(($G93=I$54),MAX(I$56:I92)+1,0)</f>
        <v>0</v>
      </c>
      <c r="J93" s="66">
        <f>IF(($G93=J$54),MAX(J$56:J92)+1,0)</f>
        <v>0</v>
      </c>
      <c r="K93" s="66">
        <f t="shared" si="18"/>
        <v>0</v>
      </c>
      <c r="L93" s="66">
        <f t="shared" si="19"/>
        <v>0</v>
      </c>
      <c r="M93" s="66">
        <f t="shared" si="20"/>
        <v>0</v>
      </c>
      <c r="N93" s="106" t="str">
        <f t="shared" si="6"/>
        <v/>
      </c>
      <c r="O93" s="66" t="str">
        <f t="shared" si="7"/>
        <v/>
      </c>
      <c r="P93" s="66" t="str">
        <f t="shared" si="8"/>
        <v/>
      </c>
      <c r="Q93" s="66">
        <v>38</v>
      </c>
      <c r="R93" s="66" t="str">
        <f t="shared" si="9"/>
        <v/>
      </c>
      <c r="S93" s="110" t="str">
        <f t="shared" si="10"/>
        <v/>
      </c>
      <c r="T93" s="113" t="str">
        <f t="shared" si="11"/>
        <v/>
      </c>
      <c r="U93" s="173" t="str">
        <f t="shared" si="12"/>
        <v/>
      </c>
      <c r="V93" s="113" t="str">
        <f t="shared" si="13"/>
        <v/>
      </c>
      <c r="W93" s="111" t="str">
        <f t="shared" si="14"/>
        <v/>
      </c>
      <c r="X93" s="66" t="str" cm="1">
        <f t="array" ref="X93">IF(SUM((W93&lt;&gt;"")*(W93=$W$56:$W$105))&gt;1,"Повторение наименования!","")</f>
        <v/>
      </c>
      <c r="Y93" s="66" t="str">
        <f t="shared" si="15"/>
        <v/>
      </c>
      <c r="Z93" s="66" t="str">
        <f t="shared" si="16"/>
        <v/>
      </c>
    </row>
    <row r="94" spans="1:26" s="100" customFormat="1" x14ac:dyDescent="0.25">
      <c r="A94" s="96" t="str">
        <f>IF(ПАСПОРТ!B81="","",ПАСПОРТ!B81)</f>
        <v/>
      </c>
      <c r="B94" s="96" t="str">
        <f>IF(ПАСПОРТ!C81="","",ПАСПОРТ!C81)</f>
        <v/>
      </c>
      <c r="C94" s="96" t="str">
        <f>IF(ПАСПОРТ!D81="","",ПАСПОРТ!D81)</f>
        <v/>
      </c>
      <c r="D94" s="96" t="str">
        <f>IF(ПАСПОРТ!E81="","",ПАСПОРТ!E81)</f>
        <v/>
      </c>
      <c r="E94" s="66" cm="1">
        <f t="array" ref="E94">SUM((A94:C94&lt;&gt;"")*1)</f>
        <v>0</v>
      </c>
      <c r="F94" s="106" t="str">
        <f t="shared" si="17"/>
        <v/>
      </c>
      <c r="G94" s="66" t="str">
        <f t="shared" si="2"/>
        <v/>
      </c>
      <c r="H94" s="66">
        <f>IF(($G94=H$54),MAX(H$56:H93)+1,0)</f>
        <v>0</v>
      </c>
      <c r="I94" s="66">
        <f>IF(($G94=I$54),MAX(I$56:I93)+1,0)</f>
        <v>0</v>
      </c>
      <c r="J94" s="66">
        <f>IF(($G94=J$54),MAX(J$56:J93)+1,0)</f>
        <v>0</v>
      </c>
      <c r="K94" s="66">
        <f t="shared" si="18"/>
        <v>0</v>
      </c>
      <c r="L94" s="66">
        <f t="shared" si="19"/>
        <v>0</v>
      </c>
      <c r="M94" s="66">
        <f t="shared" si="20"/>
        <v>0</v>
      </c>
      <c r="N94" s="106" t="str">
        <f t="shared" si="6"/>
        <v/>
      </c>
      <c r="O94" s="66" t="str">
        <f t="shared" si="7"/>
        <v/>
      </c>
      <c r="P94" s="66" t="str">
        <f t="shared" si="8"/>
        <v/>
      </c>
      <c r="Q94" s="66">
        <v>39</v>
      </c>
      <c r="R94" s="66" t="str">
        <f t="shared" si="9"/>
        <v/>
      </c>
      <c r="S94" s="110" t="str">
        <f t="shared" si="10"/>
        <v/>
      </c>
      <c r="T94" s="113" t="str">
        <f t="shared" si="11"/>
        <v/>
      </c>
      <c r="U94" s="173" t="str">
        <f t="shared" si="12"/>
        <v/>
      </c>
      <c r="V94" s="113" t="str">
        <f t="shared" si="13"/>
        <v/>
      </c>
      <c r="W94" s="111" t="str">
        <f t="shared" si="14"/>
        <v/>
      </c>
      <c r="X94" s="66" t="str" cm="1">
        <f t="array" ref="X94">IF(SUM((W94&lt;&gt;"")*(W94=$W$56:$W$105))&gt;1,"Повторение наименования!","")</f>
        <v/>
      </c>
      <c r="Y94" s="66" t="str">
        <f t="shared" si="15"/>
        <v/>
      </c>
      <c r="Z94" s="66" t="str">
        <f t="shared" si="16"/>
        <v/>
      </c>
    </row>
    <row r="95" spans="1:26" s="100" customFormat="1" x14ac:dyDescent="0.25">
      <c r="A95" s="96" t="str">
        <f>IF(ПАСПОРТ!B82="","",ПАСПОРТ!B82)</f>
        <v/>
      </c>
      <c r="B95" s="96" t="str">
        <f>IF(ПАСПОРТ!C82="","",ПАСПОРТ!C82)</f>
        <v/>
      </c>
      <c r="C95" s="96" t="str">
        <f>IF(ПАСПОРТ!D82="","",ПАСПОРТ!D82)</f>
        <v/>
      </c>
      <c r="D95" s="96" t="str">
        <f>IF(ПАСПОРТ!E82="","",ПАСПОРТ!E82)</f>
        <v/>
      </c>
      <c r="E95" s="66" cm="1">
        <f t="array" ref="E95">SUM((A95:C95&lt;&gt;"")*1)</f>
        <v>0</v>
      </c>
      <c r="F95" s="106" t="str">
        <f t="shared" si="17"/>
        <v/>
      </c>
      <c r="G95" s="66" t="str">
        <f t="shared" si="2"/>
        <v/>
      </c>
      <c r="H95" s="66">
        <f>IF(($G95=H$54),MAX(H$56:H94)+1,0)</f>
        <v>0</v>
      </c>
      <c r="I95" s="66">
        <f>IF(($G95=I$54),MAX(I$56:I94)+1,0)</f>
        <v>0</v>
      </c>
      <c r="J95" s="66">
        <f>IF(($G95=J$54),MAX(J$56:J94)+1,0)</f>
        <v>0</v>
      </c>
      <c r="K95" s="66">
        <f t="shared" si="18"/>
        <v>0</v>
      </c>
      <c r="L95" s="66">
        <f t="shared" si="19"/>
        <v>0</v>
      </c>
      <c r="M95" s="66">
        <f t="shared" si="20"/>
        <v>0</v>
      </c>
      <c r="N95" s="106" t="str">
        <f t="shared" si="6"/>
        <v/>
      </c>
      <c r="O95" s="66" t="str">
        <f t="shared" si="7"/>
        <v/>
      </c>
      <c r="P95" s="66" t="str">
        <f t="shared" si="8"/>
        <v/>
      </c>
      <c r="Q95" s="66">
        <v>40</v>
      </c>
      <c r="R95" s="66" t="str">
        <f t="shared" si="9"/>
        <v/>
      </c>
      <c r="S95" s="110" t="str">
        <f t="shared" si="10"/>
        <v/>
      </c>
      <c r="T95" s="113" t="str">
        <f t="shared" si="11"/>
        <v/>
      </c>
      <c r="U95" s="173" t="str">
        <f t="shared" si="12"/>
        <v/>
      </c>
      <c r="V95" s="113" t="str">
        <f t="shared" si="13"/>
        <v/>
      </c>
      <c r="W95" s="111" t="str">
        <f t="shared" si="14"/>
        <v/>
      </c>
      <c r="X95" s="66" t="str" cm="1">
        <f t="array" ref="X95">IF(SUM((W95&lt;&gt;"")*(W95=$W$56:$W$105))&gt;1,"Повторение наименования!","")</f>
        <v/>
      </c>
      <c r="Y95" s="66" t="str">
        <f t="shared" si="15"/>
        <v/>
      </c>
      <c r="Z95" s="66" t="str">
        <f t="shared" si="16"/>
        <v/>
      </c>
    </row>
    <row r="96" spans="1:26" s="100" customFormat="1" x14ac:dyDescent="0.25">
      <c r="A96" s="96" t="str">
        <f>IF(ПАСПОРТ!B83="","",ПАСПОРТ!B83)</f>
        <v/>
      </c>
      <c r="B96" s="96" t="str">
        <f>IF(ПАСПОРТ!C83="","",ПАСПОРТ!C83)</f>
        <v/>
      </c>
      <c r="C96" s="96" t="str">
        <f>IF(ПАСПОРТ!D83="","",ПАСПОРТ!D83)</f>
        <v/>
      </c>
      <c r="D96" s="96" t="str">
        <f>IF(ПАСПОРТ!E83="","",ПАСПОРТ!E83)</f>
        <v/>
      </c>
      <c r="E96" s="66" cm="1">
        <f t="array" ref="E96">SUM((A96:C96&lt;&gt;"")*1)</f>
        <v>0</v>
      </c>
      <c r="F96" s="106" t="str">
        <f t="shared" si="17"/>
        <v/>
      </c>
      <c r="G96" s="66" t="str">
        <f t="shared" si="2"/>
        <v/>
      </c>
      <c r="H96" s="66">
        <f>IF(($G96=H$54),MAX(H$56:H95)+1,0)</f>
        <v>0</v>
      </c>
      <c r="I96" s="66">
        <f>IF(($G96=I$54),MAX(I$56:I95)+1,0)</f>
        <v>0</v>
      </c>
      <c r="J96" s="66">
        <f>IF(($G96=J$54),MAX(J$56:J95)+1,0)</f>
        <v>0</v>
      </c>
      <c r="K96" s="66">
        <f t="shared" si="18"/>
        <v>0</v>
      </c>
      <c r="L96" s="66">
        <f t="shared" si="19"/>
        <v>0</v>
      </c>
      <c r="M96" s="66">
        <f t="shared" si="20"/>
        <v>0</v>
      </c>
      <c r="N96" s="106" t="str">
        <f t="shared" si="6"/>
        <v/>
      </c>
      <c r="O96" s="66" t="str">
        <f t="shared" si="7"/>
        <v/>
      </c>
      <c r="P96" s="66" t="str">
        <f t="shared" si="8"/>
        <v/>
      </c>
      <c r="Q96" s="66">
        <v>41</v>
      </c>
      <c r="R96" s="66" t="str">
        <f t="shared" si="9"/>
        <v/>
      </c>
      <c r="S96" s="110" t="str">
        <f t="shared" si="10"/>
        <v/>
      </c>
      <c r="T96" s="113" t="str">
        <f t="shared" si="11"/>
        <v/>
      </c>
      <c r="U96" s="173" t="str">
        <f t="shared" si="12"/>
        <v/>
      </c>
      <c r="V96" s="113" t="str">
        <f t="shared" si="13"/>
        <v/>
      </c>
      <c r="W96" s="111" t="str">
        <f t="shared" si="14"/>
        <v/>
      </c>
      <c r="X96" s="66" t="str" cm="1">
        <f t="array" ref="X96">IF(SUM((W96&lt;&gt;"")*(W96=$W$56:$W$105))&gt;1,"Повторение наименования!","")</f>
        <v/>
      </c>
      <c r="Y96" s="66" t="str">
        <f t="shared" si="15"/>
        <v/>
      </c>
      <c r="Z96" s="66" t="str">
        <f t="shared" si="16"/>
        <v/>
      </c>
    </row>
    <row r="97" spans="1:26" s="100" customFormat="1" x14ac:dyDescent="0.25">
      <c r="A97" s="96" t="str">
        <f>IF(ПАСПОРТ!B84="","",ПАСПОРТ!B84)</f>
        <v/>
      </c>
      <c r="B97" s="96" t="str">
        <f>IF(ПАСПОРТ!C84="","",ПАСПОРТ!C84)</f>
        <v/>
      </c>
      <c r="C97" s="96" t="str">
        <f>IF(ПАСПОРТ!D84="","",ПАСПОРТ!D84)</f>
        <v/>
      </c>
      <c r="D97" s="96" t="str">
        <f>IF(ПАСПОРТ!E84="","",ПАСПОРТ!E84)</f>
        <v/>
      </c>
      <c r="E97" s="66" cm="1">
        <f t="array" ref="E97">SUM((A97:C97&lt;&gt;"")*1)</f>
        <v>0</v>
      </c>
      <c r="F97" s="106" t="str">
        <f t="shared" si="17"/>
        <v/>
      </c>
      <c r="G97" s="66" t="str">
        <f t="shared" si="2"/>
        <v/>
      </c>
      <c r="H97" s="66">
        <f>IF(($G97=H$54),MAX(H$56:H96)+1,0)</f>
        <v>0</v>
      </c>
      <c r="I97" s="66">
        <f>IF(($G97=I$54),MAX(I$56:I96)+1,0)</f>
        <v>0</v>
      </c>
      <c r="J97" s="66">
        <f>IF(($G97=J$54),MAX(J$56:J96)+1,0)</f>
        <v>0</v>
      </c>
      <c r="K97" s="66">
        <f t="shared" si="18"/>
        <v>0</v>
      </c>
      <c r="L97" s="66">
        <f t="shared" si="19"/>
        <v>0</v>
      </c>
      <c r="M97" s="66">
        <f t="shared" si="20"/>
        <v>0</v>
      </c>
      <c r="N97" s="106" t="str">
        <f t="shared" si="6"/>
        <v/>
      </c>
      <c r="O97" s="66" t="str">
        <f t="shared" si="7"/>
        <v/>
      </c>
      <c r="P97" s="66" t="str">
        <f t="shared" si="8"/>
        <v/>
      </c>
      <c r="Q97" s="66">
        <v>42</v>
      </c>
      <c r="R97" s="66" t="str">
        <f t="shared" si="9"/>
        <v/>
      </c>
      <c r="S97" s="110" t="str">
        <f t="shared" si="10"/>
        <v/>
      </c>
      <c r="T97" s="113" t="str">
        <f t="shared" si="11"/>
        <v/>
      </c>
      <c r="U97" s="173" t="str">
        <f t="shared" si="12"/>
        <v/>
      </c>
      <c r="V97" s="113" t="str">
        <f t="shared" si="13"/>
        <v/>
      </c>
      <c r="W97" s="111" t="str">
        <f t="shared" si="14"/>
        <v/>
      </c>
      <c r="X97" s="66" t="str" cm="1">
        <f t="array" ref="X97">IF(SUM((W97&lt;&gt;"")*(W97=$W$56:$W$105))&gt;1,"Повторение наименования!","")</f>
        <v/>
      </c>
      <c r="Y97" s="66" t="str">
        <f t="shared" si="15"/>
        <v/>
      </c>
      <c r="Z97" s="66" t="str">
        <f t="shared" si="16"/>
        <v/>
      </c>
    </row>
    <row r="98" spans="1:26" s="100" customFormat="1" x14ac:dyDescent="0.25">
      <c r="A98" s="96" t="str">
        <f>IF(ПАСПОРТ!B85="","",ПАСПОРТ!B85)</f>
        <v/>
      </c>
      <c r="B98" s="96" t="str">
        <f>IF(ПАСПОРТ!C85="","",ПАСПОРТ!C85)</f>
        <v/>
      </c>
      <c r="C98" s="96" t="str">
        <f>IF(ПАСПОРТ!D85="","",ПАСПОРТ!D85)</f>
        <v/>
      </c>
      <c r="D98" s="96" t="str">
        <f>IF(ПАСПОРТ!E85="","",ПАСПОРТ!E85)</f>
        <v/>
      </c>
      <c r="E98" s="66" cm="1">
        <f t="array" ref="E98">SUM((A98:C98&lt;&gt;"")*1)</f>
        <v>0</v>
      </c>
      <c r="F98" s="106" t="str">
        <f t="shared" si="17"/>
        <v/>
      </c>
      <c r="G98" s="66" t="str">
        <f t="shared" si="2"/>
        <v/>
      </c>
      <c r="H98" s="66">
        <f>IF(($G98=H$54),MAX(H$56:H97)+1,0)</f>
        <v>0</v>
      </c>
      <c r="I98" s="66">
        <f>IF(($G98=I$54),MAX(I$56:I97)+1,0)</f>
        <v>0</v>
      </c>
      <c r="J98" s="66">
        <f>IF(($G98=J$54),MAX(J$56:J97)+1,0)</f>
        <v>0</v>
      </c>
      <c r="K98" s="66">
        <f t="shared" si="18"/>
        <v>0</v>
      </c>
      <c r="L98" s="66">
        <f t="shared" si="19"/>
        <v>0</v>
      </c>
      <c r="M98" s="66">
        <f t="shared" si="20"/>
        <v>0</v>
      </c>
      <c r="N98" s="106" t="str">
        <f t="shared" si="6"/>
        <v/>
      </c>
      <c r="O98" s="66" t="str">
        <f t="shared" si="7"/>
        <v/>
      </c>
      <c r="P98" s="66" t="str">
        <f t="shared" si="8"/>
        <v/>
      </c>
      <c r="Q98" s="66">
        <v>43</v>
      </c>
      <c r="R98" s="66" t="str">
        <f t="shared" si="9"/>
        <v/>
      </c>
      <c r="S98" s="110" t="str">
        <f t="shared" si="10"/>
        <v/>
      </c>
      <c r="T98" s="113" t="str">
        <f t="shared" si="11"/>
        <v/>
      </c>
      <c r="U98" s="173" t="str">
        <f t="shared" si="12"/>
        <v/>
      </c>
      <c r="V98" s="113" t="str">
        <f t="shared" si="13"/>
        <v/>
      </c>
      <c r="W98" s="111" t="str">
        <f t="shared" si="14"/>
        <v/>
      </c>
      <c r="X98" s="66" t="str" cm="1">
        <f t="array" ref="X98">IF(SUM((W98&lt;&gt;"")*(W98=$W$56:$W$105))&gt;1,"Повторение наименования!","")</f>
        <v/>
      </c>
      <c r="Y98" s="66" t="str">
        <f t="shared" si="15"/>
        <v/>
      </c>
      <c r="Z98" s="66" t="str">
        <f t="shared" si="16"/>
        <v/>
      </c>
    </row>
    <row r="99" spans="1:26" s="100" customFormat="1" x14ac:dyDescent="0.25">
      <c r="A99" s="96" t="str">
        <f>IF(ПАСПОРТ!B86="","",ПАСПОРТ!B86)</f>
        <v/>
      </c>
      <c r="B99" s="96" t="str">
        <f>IF(ПАСПОРТ!C86="","",ПАСПОРТ!C86)</f>
        <v/>
      </c>
      <c r="C99" s="96" t="str">
        <f>IF(ПАСПОРТ!D86="","",ПАСПОРТ!D86)</f>
        <v/>
      </c>
      <c r="D99" s="96" t="str">
        <f>IF(ПАСПОРТ!E86="","",ПАСПОРТ!E86)</f>
        <v/>
      </c>
      <c r="E99" s="66" cm="1">
        <f t="array" ref="E99">SUM((A99:C99&lt;&gt;"")*1)</f>
        <v>0</v>
      </c>
      <c r="F99" s="106" t="str">
        <f t="shared" si="17"/>
        <v/>
      </c>
      <c r="G99" s="66" t="str">
        <f t="shared" si="2"/>
        <v/>
      </c>
      <c r="H99" s="66">
        <f>IF(($G99=H$54),MAX(H$56:H98)+1,0)</f>
        <v>0</v>
      </c>
      <c r="I99" s="66">
        <f>IF(($G99=I$54),MAX(I$56:I98)+1,0)</f>
        <v>0</v>
      </c>
      <c r="J99" s="66">
        <f>IF(($G99=J$54),MAX(J$56:J98)+1,0)</f>
        <v>0</v>
      </c>
      <c r="K99" s="66">
        <f t="shared" si="18"/>
        <v>0</v>
      </c>
      <c r="L99" s="66">
        <f t="shared" si="19"/>
        <v>0</v>
      </c>
      <c r="M99" s="66">
        <f t="shared" si="20"/>
        <v>0</v>
      </c>
      <c r="N99" s="106" t="str">
        <f t="shared" si="6"/>
        <v/>
      </c>
      <c r="O99" s="66" t="str">
        <f t="shared" si="7"/>
        <v/>
      </c>
      <c r="P99" s="66" t="str">
        <f t="shared" si="8"/>
        <v/>
      </c>
      <c r="Q99" s="66">
        <v>44</v>
      </c>
      <c r="R99" s="66" t="str">
        <f t="shared" si="9"/>
        <v/>
      </c>
      <c r="S99" s="110" t="str">
        <f t="shared" si="10"/>
        <v/>
      </c>
      <c r="T99" s="113" t="str">
        <f t="shared" si="11"/>
        <v/>
      </c>
      <c r="U99" s="173" t="str">
        <f t="shared" si="12"/>
        <v/>
      </c>
      <c r="V99" s="113" t="str">
        <f t="shared" si="13"/>
        <v/>
      </c>
      <c r="W99" s="111" t="str">
        <f t="shared" si="14"/>
        <v/>
      </c>
      <c r="X99" s="66" t="str" cm="1">
        <f t="array" ref="X99">IF(SUM((W99&lt;&gt;"")*(W99=$W$56:$W$105))&gt;1,"Повторение наименования!","")</f>
        <v/>
      </c>
      <c r="Y99" s="66" t="str">
        <f t="shared" si="15"/>
        <v/>
      </c>
      <c r="Z99" s="66" t="str">
        <f t="shared" si="16"/>
        <v/>
      </c>
    </row>
    <row r="100" spans="1:26" s="100" customFormat="1" x14ac:dyDescent="0.25">
      <c r="A100" s="96" t="str">
        <f>IF(ПАСПОРТ!B87="","",ПАСПОРТ!B87)</f>
        <v/>
      </c>
      <c r="B100" s="96" t="str">
        <f>IF(ПАСПОРТ!C87="","",ПАСПОРТ!C87)</f>
        <v/>
      </c>
      <c r="C100" s="96" t="str">
        <f>IF(ПАСПОРТ!D87="","",ПАСПОРТ!D87)</f>
        <v/>
      </c>
      <c r="D100" s="96" t="str">
        <f>IF(ПАСПОРТ!E87="","",ПАСПОРТ!E87)</f>
        <v/>
      </c>
      <c r="E100" s="66" cm="1">
        <f t="array" ref="E100">SUM((A100:C100&lt;&gt;"")*1)</f>
        <v>0</v>
      </c>
      <c r="F100" s="106" t="str">
        <f t="shared" si="17"/>
        <v/>
      </c>
      <c r="G100" s="66" t="str">
        <f t="shared" si="2"/>
        <v/>
      </c>
      <c r="H100" s="66">
        <f>IF(($G100=H$54),MAX(H$56:H99)+1,0)</f>
        <v>0</v>
      </c>
      <c r="I100" s="66">
        <f>IF(($G100=I$54),MAX(I$56:I99)+1,0)</f>
        <v>0</v>
      </c>
      <c r="J100" s="66">
        <f>IF(($G100=J$54),MAX(J$56:J99)+1,0)</f>
        <v>0</v>
      </c>
      <c r="K100" s="66">
        <f t="shared" si="18"/>
        <v>0</v>
      </c>
      <c r="L100" s="66">
        <f t="shared" si="19"/>
        <v>0</v>
      </c>
      <c r="M100" s="66">
        <f t="shared" si="20"/>
        <v>0</v>
      </c>
      <c r="N100" s="106" t="str">
        <f t="shared" si="6"/>
        <v/>
      </c>
      <c r="O100" s="66" t="str">
        <f t="shared" si="7"/>
        <v/>
      </c>
      <c r="P100" s="66" t="str">
        <f t="shared" si="8"/>
        <v/>
      </c>
      <c r="Q100" s="66">
        <v>45</v>
      </c>
      <c r="R100" s="66" t="str">
        <f t="shared" si="9"/>
        <v/>
      </c>
      <c r="S100" s="110" t="str">
        <f t="shared" si="10"/>
        <v/>
      </c>
      <c r="T100" s="113" t="str">
        <f t="shared" si="11"/>
        <v/>
      </c>
      <c r="U100" s="173" t="str">
        <f t="shared" si="12"/>
        <v/>
      </c>
      <c r="V100" s="113" t="str">
        <f t="shared" si="13"/>
        <v/>
      </c>
      <c r="W100" s="111" t="str">
        <f t="shared" si="14"/>
        <v/>
      </c>
      <c r="X100" s="66" t="str" cm="1">
        <f t="array" ref="X100">IF(SUM((W100&lt;&gt;"")*(W100=$W$56:$W$105))&gt;1,"Повторение наименования!","")</f>
        <v/>
      </c>
      <c r="Y100" s="66" t="str">
        <f t="shared" si="15"/>
        <v/>
      </c>
      <c r="Z100" s="66" t="str">
        <f t="shared" si="16"/>
        <v/>
      </c>
    </row>
    <row r="101" spans="1:26" s="100" customFormat="1" x14ac:dyDescent="0.25">
      <c r="A101" s="96" t="str">
        <f>IF(ПАСПОРТ!B88="","",ПАСПОРТ!B88)</f>
        <v/>
      </c>
      <c r="B101" s="96" t="str">
        <f>IF(ПАСПОРТ!C88="","",ПАСПОРТ!C88)</f>
        <v/>
      </c>
      <c r="C101" s="96" t="str">
        <f>IF(ПАСПОРТ!D88="","",ПАСПОРТ!D88)</f>
        <v/>
      </c>
      <c r="D101" s="96" t="str">
        <f>IF(ПАСПОРТ!E88="","",ПАСПОРТ!E88)</f>
        <v/>
      </c>
      <c r="E101" s="66" cm="1">
        <f t="array" ref="E101">SUM((A101:C101&lt;&gt;"")*1)</f>
        <v>0</v>
      </c>
      <c r="F101" s="106" t="str">
        <f t="shared" si="17"/>
        <v/>
      </c>
      <c r="G101" s="66" t="str">
        <f t="shared" si="2"/>
        <v/>
      </c>
      <c r="H101" s="66">
        <f>IF(($G101=H$54),MAX(H$56:H100)+1,0)</f>
        <v>0</v>
      </c>
      <c r="I101" s="66">
        <f>IF(($G101=I$54),MAX(I$56:I100)+1,0)</f>
        <v>0</v>
      </c>
      <c r="J101" s="66">
        <f>IF(($G101=J$54),MAX(J$56:J100)+1,0)</f>
        <v>0</v>
      </c>
      <c r="K101" s="66">
        <f t="shared" si="18"/>
        <v>0</v>
      </c>
      <c r="L101" s="66">
        <f t="shared" si="19"/>
        <v>0</v>
      </c>
      <c r="M101" s="66">
        <f t="shared" si="20"/>
        <v>0</v>
      </c>
      <c r="N101" s="106" t="str">
        <f t="shared" si="6"/>
        <v/>
      </c>
      <c r="O101" s="66" t="str">
        <f t="shared" si="7"/>
        <v/>
      </c>
      <c r="P101" s="66" t="str">
        <f t="shared" si="8"/>
        <v/>
      </c>
      <c r="Q101" s="66">
        <v>46</v>
      </c>
      <c r="R101" s="66" t="str">
        <f t="shared" si="9"/>
        <v/>
      </c>
      <c r="S101" s="110" t="str">
        <f t="shared" si="10"/>
        <v/>
      </c>
      <c r="T101" s="113" t="str">
        <f t="shared" si="11"/>
        <v/>
      </c>
      <c r="U101" s="173" t="str">
        <f t="shared" si="12"/>
        <v/>
      </c>
      <c r="V101" s="113" t="str">
        <f t="shared" si="13"/>
        <v/>
      </c>
      <c r="W101" s="111" t="str">
        <f t="shared" si="14"/>
        <v/>
      </c>
      <c r="X101" s="66" t="str" cm="1">
        <f t="array" ref="X101">IF(SUM((W101&lt;&gt;"")*(W101=$W$56:$W$105))&gt;1,"Повторение наименования!","")</f>
        <v/>
      </c>
      <c r="Y101" s="66" t="str">
        <f t="shared" si="15"/>
        <v/>
      </c>
      <c r="Z101" s="66" t="str">
        <f t="shared" si="16"/>
        <v/>
      </c>
    </row>
    <row r="102" spans="1:26" s="100" customFormat="1" x14ac:dyDescent="0.25">
      <c r="A102" s="96" t="str">
        <f>IF(ПАСПОРТ!B89="","",ПАСПОРТ!B89)</f>
        <v/>
      </c>
      <c r="B102" s="96" t="str">
        <f>IF(ПАСПОРТ!C89="","",ПАСПОРТ!C89)</f>
        <v/>
      </c>
      <c r="C102" s="96" t="str">
        <f>IF(ПАСПОРТ!D89="","",ПАСПОРТ!D89)</f>
        <v/>
      </c>
      <c r="D102" s="96" t="str">
        <f>IF(ПАСПОРТ!E89="","",ПАСПОРТ!E89)</f>
        <v/>
      </c>
      <c r="E102" s="66" cm="1">
        <f t="array" ref="E102">SUM((A102:C102&lt;&gt;"")*1)</f>
        <v>0</v>
      </c>
      <c r="F102" s="106" t="str">
        <f t="shared" si="17"/>
        <v/>
      </c>
      <c r="G102" s="66" t="str">
        <f t="shared" si="2"/>
        <v/>
      </c>
      <c r="H102" s="66">
        <f>IF(($G102=H$54),MAX(H$56:H101)+1,0)</f>
        <v>0</v>
      </c>
      <c r="I102" s="66">
        <f>IF(($G102=I$54),MAX(I$56:I101)+1,0)</f>
        <v>0</v>
      </c>
      <c r="J102" s="66">
        <f>IF(($G102=J$54),MAX(J$56:J101)+1,0)</f>
        <v>0</v>
      </c>
      <c r="K102" s="66">
        <f t="shared" si="18"/>
        <v>0</v>
      </c>
      <c r="L102" s="66">
        <f t="shared" si="19"/>
        <v>0</v>
      </c>
      <c r="M102" s="66">
        <f t="shared" si="20"/>
        <v>0</v>
      </c>
      <c r="N102" s="106" t="str">
        <f t="shared" si="6"/>
        <v/>
      </c>
      <c r="O102" s="66" t="str">
        <f t="shared" si="7"/>
        <v/>
      </c>
      <c r="P102" s="66" t="str">
        <f t="shared" si="8"/>
        <v/>
      </c>
      <c r="Q102" s="66">
        <v>47</v>
      </c>
      <c r="R102" s="66" t="str">
        <f t="shared" si="9"/>
        <v/>
      </c>
      <c r="S102" s="110" t="str">
        <f t="shared" si="10"/>
        <v/>
      </c>
      <c r="T102" s="113" t="str">
        <f t="shared" si="11"/>
        <v/>
      </c>
      <c r="U102" s="173" t="str">
        <f t="shared" si="12"/>
        <v/>
      </c>
      <c r="V102" s="113" t="str">
        <f t="shared" si="13"/>
        <v/>
      </c>
      <c r="W102" s="111" t="str">
        <f t="shared" si="14"/>
        <v/>
      </c>
      <c r="X102" s="66" t="str" cm="1">
        <f t="array" ref="X102">IF(SUM((W102&lt;&gt;"")*(W102=$W$56:$W$105))&gt;1,"Повторение наименования!","")</f>
        <v/>
      </c>
      <c r="Y102" s="66" t="str">
        <f t="shared" si="15"/>
        <v/>
      </c>
      <c r="Z102" s="66" t="str">
        <f t="shared" si="16"/>
        <v/>
      </c>
    </row>
    <row r="103" spans="1:26" s="100" customFormat="1" x14ac:dyDescent="0.25">
      <c r="A103" s="96" t="str">
        <f>IF(ПАСПОРТ!B90="","",ПАСПОРТ!B90)</f>
        <v/>
      </c>
      <c r="B103" s="96" t="str">
        <f>IF(ПАСПОРТ!C90="","",ПАСПОРТ!C90)</f>
        <v/>
      </c>
      <c r="C103" s="96" t="str">
        <f>IF(ПАСПОРТ!D90="","",ПАСПОРТ!D90)</f>
        <v/>
      </c>
      <c r="D103" s="96" t="str">
        <f>IF(ПАСПОРТ!E90="","",ПАСПОРТ!E90)</f>
        <v/>
      </c>
      <c r="E103" s="66" cm="1">
        <f t="array" ref="E103">SUM((A103:C103&lt;&gt;"")*1)</f>
        <v>0</v>
      </c>
      <c r="F103" s="106" t="str">
        <f t="shared" si="17"/>
        <v/>
      </c>
      <c r="G103" s="66" t="str">
        <f t="shared" si="2"/>
        <v/>
      </c>
      <c r="H103" s="66">
        <f>IF(($G103=H$54),MAX(H$56:H102)+1,0)</f>
        <v>0</v>
      </c>
      <c r="I103" s="66">
        <f>IF(($G103=I$54),MAX(I$56:I102)+1,0)</f>
        <v>0</v>
      </c>
      <c r="J103" s="66">
        <f>IF(($G103=J$54),MAX(J$56:J102)+1,0)</f>
        <v>0</v>
      </c>
      <c r="K103" s="66">
        <f t="shared" si="18"/>
        <v>0</v>
      </c>
      <c r="L103" s="66">
        <f t="shared" si="19"/>
        <v>0</v>
      </c>
      <c r="M103" s="66">
        <f t="shared" si="20"/>
        <v>0</v>
      </c>
      <c r="N103" s="106" t="str">
        <f t="shared" si="6"/>
        <v/>
      </c>
      <c r="O103" s="66" t="str">
        <f t="shared" si="7"/>
        <v/>
      </c>
      <c r="P103" s="66" t="str">
        <f t="shared" si="8"/>
        <v/>
      </c>
      <c r="Q103" s="66">
        <v>48</v>
      </c>
      <c r="R103" s="66" t="str">
        <f t="shared" si="9"/>
        <v/>
      </c>
      <c r="S103" s="110" t="str">
        <f t="shared" si="10"/>
        <v/>
      </c>
      <c r="T103" s="113" t="str">
        <f t="shared" si="11"/>
        <v/>
      </c>
      <c r="U103" s="173" t="str">
        <f t="shared" si="12"/>
        <v/>
      </c>
      <c r="V103" s="113" t="str">
        <f t="shared" si="13"/>
        <v/>
      </c>
      <c r="W103" s="111" t="str">
        <f t="shared" si="14"/>
        <v/>
      </c>
      <c r="X103" s="66" t="str" cm="1">
        <f t="array" ref="X103">IF(SUM((W103&lt;&gt;"")*(W103=$W$56:$W$105))&gt;1,"Повторение наименования!","")</f>
        <v/>
      </c>
      <c r="Y103" s="66" t="str">
        <f t="shared" si="15"/>
        <v/>
      </c>
      <c r="Z103" s="66" t="str">
        <f t="shared" si="16"/>
        <v/>
      </c>
    </row>
    <row r="104" spans="1:26" s="100" customFormat="1" x14ac:dyDescent="0.25">
      <c r="A104" s="96" t="str">
        <f>IF(ПАСПОРТ!B91="","",ПАСПОРТ!B91)</f>
        <v/>
      </c>
      <c r="B104" s="96" t="str">
        <f>IF(ПАСПОРТ!C91="","",ПАСПОРТ!C91)</f>
        <v/>
      </c>
      <c r="C104" s="96" t="str">
        <f>IF(ПАСПОРТ!D91="","",ПАСПОРТ!D91)</f>
        <v/>
      </c>
      <c r="D104" s="96" t="str">
        <f>IF(ПАСПОРТ!E91="","",ПАСПОРТ!E91)</f>
        <v/>
      </c>
      <c r="E104" s="66" cm="1">
        <f t="array" ref="E104">SUM((A104:C104&lt;&gt;"")*1)</f>
        <v>0</v>
      </c>
      <c r="F104" s="106" t="str">
        <f t="shared" si="17"/>
        <v/>
      </c>
      <c r="G104" s="66" t="str">
        <f t="shared" si="2"/>
        <v/>
      </c>
      <c r="H104" s="66">
        <f>IF(($G104=H$54),MAX(H$56:H103)+1,0)</f>
        <v>0</v>
      </c>
      <c r="I104" s="66">
        <f>IF(($G104=I$54),MAX(I$56:I103)+1,0)</f>
        <v>0</v>
      </c>
      <c r="J104" s="66">
        <f>IF(($G104=J$54),MAX(J$56:J103)+1,0)</f>
        <v>0</v>
      </c>
      <c r="K104" s="66">
        <f t="shared" si="18"/>
        <v>0</v>
      </c>
      <c r="L104" s="66">
        <f t="shared" si="19"/>
        <v>0</v>
      </c>
      <c r="M104" s="66">
        <f t="shared" si="20"/>
        <v>0</v>
      </c>
      <c r="N104" s="106" t="str">
        <f t="shared" si="6"/>
        <v/>
      </c>
      <c r="O104" s="66" t="str">
        <f t="shared" si="7"/>
        <v/>
      </c>
      <c r="P104" s="66" t="str">
        <f t="shared" si="8"/>
        <v/>
      </c>
      <c r="Q104" s="66">
        <v>49</v>
      </c>
      <c r="R104" s="66" t="str">
        <f t="shared" si="9"/>
        <v/>
      </c>
      <c r="S104" s="110" t="str">
        <f t="shared" si="10"/>
        <v/>
      </c>
      <c r="T104" s="113" t="str">
        <f t="shared" si="11"/>
        <v/>
      </c>
      <c r="U104" s="173" t="str">
        <f t="shared" si="12"/>
        <v/>
      </c>
      <c r="V104" s="113" t="str">
        <f t="shared" si="13"/>
        <v/>
      </c>
      <c r="W104" s="111" t="str">
        <f t="shared" si="14"/>
        <v/>
      </c>
      <c r="X104" s="66" t="str" cm="1">
        <f t="array" ref="X104">IF(SUM((W104&lt;&gt;"")*(W104=$W$56:$W$105))&gt;1,"Повторение наименования!","")</f>
        <v/>
      </c>
      <c r="Y104" s="66" t="str">
        <f t="shared" si="15"/>
        <v/>
      </c>
      <c r="Z104" s="66" t="str">
        <f t="shared" si="16"/>
        <v/>
      </c>
    </row>
    <row r="105" spans="1:26" s="100" customFormat="1" ht="15.75" thickBot="1" x14ac:dyDescent="0.3">
      <c r="A105" s="96" t="str">
        <f>IF(ПАСПОРТ!B92="","",ПАСПОРТ!B92)</f>
        <v/>
      </c>
      <c r="B105" s="96" t="str">
        <f>IF(ПАСПОРТ!C92="","",ПАСПОРТ!C92)</f>
        <v/>
      </c>
      <c r="C105" s="96" t="str">
        <f>IF(ПАСПОРТ!D92="","",ПАСПОРТ!D92)</f>
        <v/>
      </c>
      <c r="D105" s="96" t="str">
        <f>IF(ПАСПОРТ!E92="","",ПАСПОРТ!E92)</f>
        <v/>
      </c>
      <c r="E105" s="66" cm="1">
        <f t="array" ref="E105">SUM((A105:C105&lt;&gt;"")*1)</f>
        <v>0</v>
      </c>
      <c r="F105" s="106" t="str">
        <f t="shared" si="17"/>
        <v/>
      </c>
      <c r="G105" s="66" t="str">
        <f t="shared" si="2"/>
        <v/>
      </c>
      <c r="H105" s="66">
        <f>IF(($G105=H$54),MAX(H$56:H104)+1,0)</f>
        <v>0</v>
      </c>
      <c r="I105" s="66">
        <f>IF(($G105=I$54),MAX(I$56:I104)+1,0)</f>
        <v>0</v>
      </c>
      <c r="J105" s="66">
        <f>IF(($G105=J$54),MAX(J$56:J104)+1,0)</f>
        <v>0</v>
      </c>
      <c r="K105" s="66">
        <f t="shared" si="18"/>
        <v>0</v>
      </c>
      <c r="L105" s="66">
        <f t="shared" si="19"/>
        <v>0</v>
      </c>
      <c r="M105" s="66">
        <f t="shared" si="20"/>
        <v>0</v>
      </c>
      <c r="N105" s="106" t="str">
        <f t="shared" si="6"/>
        <v/>
      </c>
      <c r="O105" s="66" t="str">
        <f t="shared" si="7"/>
        <v/>
      </c>
      <c r="P105" s="66" t="str">
        <f t="shared" si="8"/>
        <v/>
      </c>
      <c r="Q105" s="66">
        <v>50</v>
      </c>
      <c r="R105" s="66" t="str">
        <f t="shared" si="9"/>
        <v/>
      </c>
      <c r="S105" s="110" t="str">
        <f t="shared" si="10"/>
        <v/>
      </c>
      <c r="T105" s="114" t="str">
        <f t="shared" si="11"/>
        <v/>
      </c>
      <c r="U105" s="174" t="str">
        <f t="shared" si="12"/>
        <v/>
      </c>
      <c r="V105" s="114" t="str">
        <f t="shared" si="13"/>
        <v/>
      </c>
      <c r="W105" s="111" t="str">
        <f t="shared" si="14"/>
        <v/>
      </c>
      <c r="X105" s="66" t="str" cm="1">
        <f t="array" ref="X105">IF(SUM((W105&lt;&gt;"")*(W105=$W$56:$W$105))&gt;1,"Повторение наименования!","")</f>
        <v/>
      </c>
      <c r="Y105" s="66" t="str">
        <f t="shared" si="15"/>
        <v/>
      </c>
      <c r="Z105" s="66" t="str">
        <f t="shared" si="16"/>
        <v/>
      </c>
    </row>
  </sheetData>
  <sheetProtection selectLockedCells="1" selectUnlockedCells="1"/>
  <mergeCells count="3">
    <mergeCell ref="R54:V54"/>
    <mergeCell ref="H53:J53"/>
    <mergeCell ref="K53:M5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AF27"/>
  <sheetViews>
    <sheetView showGridLines="0" view="pageBreakPreview" zoomScale="55" zoomScaleNormal="50" zoomScaleSheetLayoutView="55" workbookViewId="0">
      <pane xSplit="1" ySplit="5" topLeftCell="B6" activePane="bottomRight" state="frozen"/>
      <selection activeCell="E53" sqref="E53"/>
      <selection pane="topRight" activeCell="E53" sqref="E53"/>
      <selection pane="bottomLeft" activeCell="E53" sqref="E53"/>
      <selection pane="bottomRight" activeCell="B55" sqref="B55"/>
    </sheetView>
  </sheetViews>
  <sheetFormatPr defaultRowHeight="18.75" x14ac:dyDescent="0.3"/>
  <cols>
    <col min="1" max="1" width="7.28515625" style="2" customWidth="1"/>
    <col min="2" max="2" width="60" style="2" customWidth="1"/>
    <col min="3" max="3" width="33" style="2" customWidth="1"/>
    <col min="4" max="4" width="29.85546875" style="2" customWidth="1"/>
    <col min="5" max="5" width="25.42578125" style="2" customWidth="1"/>
    <col min="6" max="6" width="22.28515625" style="2" customWidth="1"/>
    <col min="7" max="7" width="19" style="2" customWidth="1"/>
    <col min="8" max="8" width="24.7109375" style="2" customWidth="1"/>
    <col min="9" max="9" width="22.5703125" style="2" customWidth="1"/>
    <col min="10" max="10" width="20.42578125" style="2" customWidth="1"/>
    <col min="11" max="11" width="21.140625" style="2" customWidth="1"/>
    <col min="12" max="12" width="22" style="2" customWidth="1"/>
    <col min="13" max="13" width="38.140625" style="2" bestFit="1" customWidth="1"/>
    <col min="14" max="14" width="27.85546875" style="2" bestFit="1" customWidth="1"/>
    <col min="15" max="15" width="22.7109375" style="2" bestFit="1" customWidth="1"/>
    <col min="16" max="17" width="21.28515625" style="2" bestFit="1" customWidth="1"/>
    <col min="18" max="18" width="23" style="2" bestFit="1" customWidth="1"/>
    <col min="19" max="21" width="12.7109375" style="2" customWidth="1"/>
    <col min="22" max="22" width="9.140625" style="37"/>
    <col min="23" max="16384" width="9.140625" style="2"/>
  </cols>
  <sheetData>
    <row r="1" spans="1:32" x14ac:dyDescent="0.3">
      <c r="A1" s="58"/>
      <c r="B1" s="58"/>
      <c r="C1" s="58"/>
      <c r="D1" s="58"/>
      <c r="E1" s="58"/>
      <c r="F1" s="58"/>
      <c r="G1" s="58"/>
    </row>
    <row r="2" spans="1:32" x14ac:dyDescent="0.3">
      <c r="A2" s="79" t="s">
        <v>468</v>
      </c>
      <c r="B2" s="79"/>
      <c r="C2" s="41"/>
      <c r="D2" s="41"/>
      <c r="E2" s="41"/>
      <c r="F2" s="12"/>
    </row>
    <row r="3" spans="1:32" ht="19.5" thickBot="1" x14ac:dyDescent="0.35">
      <c r="C3" s="41"/>
      <c r="D3" s="41"/>
      <c r="E3" s="41"/>
      <c r="F3" s="41"/>
    </row>
    <row r="4" spans="1:32" ht="75.75" thickBot="1" x14ac:dyDescent="0.35">
      <c r="A4" s="121" t="s">
        <v>8</v>
      </c>
      <c r="B4" s="125" t="s">
        <v>10</v>
      </c>
      <c r="C4" s="122" t="s">
        <v>11</v>
      </c>
      <c r="D4" s="127" t="str">
        <f>ДатаФактическихЗначений_п3</f>
        <v>Фактическое значение на 01.01.____1</v>
      </c>
      <c r="E4" s="123" t="s">
        <v>13</v>
      </c>
    </row>
    <row r="5" spans="1:32" ht="19.5" thickBot="1" x14ac:dyDescent="0.35">
      <c r="A5" s="309" t="s">
        <v>140</v>
      </c>
      <c r="B5" s="125" t="s">
        <v>143</v>
      </c>
      <c r="C5" s="125" t="s">
        <v>142</v>
      </c>
      <c r="D5" s="125" t="s">
        <v>141</v>
      </c>
      <c r="E5" s="126" t="s">
        <v>153</v>
      </c>
    </row>
    <row r="6" spans="1:32" x14ac:dyDescent="0.3">
      <c r="A6" s="310">
        <v>14</v>
      </c>
      <c r="B6" s="300"/>
      <c r="C6" s="301"/>
      <c r="D6" s="302"/>
      <c r="E6" s="302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1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3">
      <c r="A7" s="311">
        <v>15</v>
      </c>
      <c r="B7" s="303"/>
      <c r="C7" s="304"/>
      <c r="D7" s="305"/>
      <c r="E7" s="30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71"/>
      <c r="W7" s="6"/>
      <c r="X7" s="6"/>
      <c r="Y7" s="6"/>
      <c r="Z7" s="6"/>
      <c r="AA7" s="6"/>
      <c r="AB7" s="6"/>
      <c r="AC7" s="6"/>
      <c r="AD7" s="6"/>
      <c r="AE7" s="6"/>
      <c r="AF7" s="6"/>
    </row>
    <row r="8" spans="1:32" x14ac:dyDescent="0.3">
      <c r="A8" s="311">
        <v>16</v>
      </c>
      <c r="B8" s="303"/>
      <c r="C8" s="304"/>
      <c r="D8" s="305"/>
      <c r="E8" s="30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71"/>
      <c r="W8" s="6"/>
      <c r="X8" s="6"/>
      <c r="Y8" s="6"/>
      <c r="Z8" s="6"/>
      <c r="AA8" s="6"/>
      <c r="AB8" s="6"/>
      <c r="AC8" s="6"/>
      <c r="AD8" s="6"/>
      <c r="AE8" s="6"/>
      <c r="AF8" s="6"/>
    </row>
    <row r="9" spans="1:32" x14ac:dyDescent="0.3">
      <c r="A9" s="311">
        <v>17</v>
      </c>
      <c r="B9" s="303"/>
      <c r="C9" s="304"/>
      <c r="D9" s="305"/>
      <c r="E9" s="305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71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x14ac:dyDescent="0.3">
      <c r="A10" s="311">
        <v>18</v>
      </c>
      <c r="B10" s="303"/>
      <c r="C10" s="304"/>
      <c r="D10" s="305"/>
      <c r="E10" s="30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71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 x14ac:dyDescent="0.3">
      <c r="A11" s="311">
        <v>19</v>
      </c>
      <c r="B11" s="303"/>
      <c r="C11" s="304"/>
      <c r="D11" s="305"/>
      <c r="E11" s="305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71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 x14ac:dyDescent="0.3">
      <c r="A12" s="311">
        <v>20</v>
      </c>
      <c r="B12" s="303"/>
      <c r="C12" s="304"/>
      <c r="D12" s="305"/>
      <c r="E12" s="30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71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x14ac:dyDescent="0.3">
      <c r="A13" s="311">
        <v>21</v>
      </c>
      <c r="B13" s="303"/>
      <c r="C13" s="304"/>
      <c r="D13" s="305"/>
      <c r="E13" s="305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71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spans="1:32" x14ac:dyDescent="0.3">
      <c r="A14" s="311">
        <v>22</v>
      </c>
      <c r="B14" s="303"/>
      <c r="C14" s="304"/>
      <c r="D14" s="305"/>
      <c r="E14" s="305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71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spans="1:32" x14ac:dyDescent="0.3">
      <c r="A15" s="311">
        <v>23</v>
      </c>
      <c r="B15" s="303"/>
      <c r="C15" s="304"/>
      <c r="D15" s="305"/>
      <c r="E15" s="305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71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1:32" x14ac:dyDescent="0.3">
      <c r="A16" s="311">
        <v>24</v>
      </c>
      <c r="B16" s="303"/>
      <c r="C16" s="304"/>
      <c r="D16" s="305"/>
      <c r="E16" s="305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71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spans="1:32" x14ac:dyDescent="0.3">
      <c r="A17" s="311">
        <v>25</v>
      </c>
      <c r="B17" s="303"/>
      <c r="C17" s="304"/>
      <c r="D17" s="305"/>
      <c r="E17" s="305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71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1:32" x14ac:dyDescent="0.3">
      <c r="A18" s="311">
        <v>26</v>
      </c>
      <c r="B18" s="303"/>
      <c r="C18" s="304"/>
      <c r="D18" s="305"/>
      <c r="E18" s="305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71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1:32" x14ac:dyDescent="0.3">
      <c r="A19" s="311">
        <v>27</v>
      </c>
      <c r="B19" s="303"/>
      <c r="C19" s="304"/>
      <c r="D19" s="305"/>
      <c r="E19" s="305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71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1:32" x14ac:dyDescent="0.3">
      <c r="A20" s="311">
        <v>28</v>
      </c>
      <c r="B20" s="303"/>
      <c r="C20" s="304"/>
      <c r="D20" s="305"/>
      <c r="E20" s="305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71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spans="1:32" x14ac:dyDescent="0.3">
      <c r="A21" s="311">
        <v>29</v>
      </c>
      <c r="B21" s="303"/>
      <c r="C21" s="304"/>
      <c r="D21" s="305"/>
      <c r="E21" s="305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71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2" x14ac:dyDescent="0.3">
      <c r="A22" s="312">
        <v>30</v>
      </c>
      <c r="B22" s="306"/>
      <c r="C22" s="307"/>
      <c r="D22" s="298"/>
      <c r="E22" s="298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71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1:32" x14ac:dyDescent="0.3">
      <c r="A23" s="308" t="s">
        <v>25</v>
      </c>
      <c r="B23" s="149"/>
      <c r="C23" s="150"/>
      <c r="D23" s="151"/>
      <c r="E23" s="151"/>
    </row>
    <row r="24" spans="1:32" x14ac:dyDescent="0.3">
      <c r="A24" s="170" t="s">
        <v>608</v>
      </c>
    </row>
    <row r="25" spans="1:32" x14ac:dyDescent="0.3">
      <c r="A25" s="170" t="s">
        <v>609</v>
      </c>
    </row>
    <row r="26" spans="1:32" x14ac:dyDescent="0.3">
      <c r="A26" s="170" t="s">
        <v>610</v>
      </c>
    </row>
    <row r="27" spans="1:32" x14ac:dyDescent="0.3">
      <c r="A27" s="170" t="s">
        <v>611</v>
      </c>
    </row>
  </sheetData>
  <sheetProtection password="CAB2" sheet="1" objects="1" scenarios="1" formatColumns="0" formatRows="0" insertRows="0"/>
  <printOptions horizontalCentered="1"/>
  <pageMargins left="0.39370078740157483" right="0.39370078740157483" top="0.39370078740157483" bottom="0.39370078740157483" header="0.19685039370078741" footer="0.19685039370078741"/>
  <pageSetup paperSize="9" scale="61" fitToHeight="1000" orientation="portrait" r:id="rId1"/>
  <headerFooter>
    <oddFooter>&amp;L&amp;"Times New Roman,обычный"&amp;12&amp;A&amp;R&amp;"Times New Roman,обычный"&amp;12&amp;P из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C8"/>
  <sheetViews>
    <sheetView showGridLines="0" view="pageBreakPreview" zoomScale="60" zoomScaleNormal="100" workbookViewId="0">
      <pane xSplit="1" ySplit="5" topLeftCell="B6" activePane="bottomRight" state="frozen"/>
      <selection activeCell="E53" sqref="E53"/>
      <selection pane="topRight" activeCell="E53" sqref="E53"/>
      <selection pane="bottomLeft" activeCell="E53" sqref="E53"/>
      <selection pane="bottomRight" activeCell="C6" sqref="C6"/>
    </sheetView>
  </sheetViews>
  <sheetFormatPr defaultRowHeight="15" x14ac:dyDescent="0.25"/>
  <cols>
    <col min="2" max="2" width="56.7109375" customWidth="1"/>
    <col min="3" max="3" width="78.85546875" customWidth="1"/>
  </cols>
  <sheetData>
    <row r="1" spans="1:3" s="1" customFormat="1" x14ac:dyDescent="0.25"/>
    <row r="2" spans="1:3" ht="18.75" x14ac:dyDescent="0.3">
      <c r="A2" s="2" t="s">
        <v>35</v>
      </c>
      <c r="B2" s="2"/>
      <c r="C2" s="2"/>
    </row>
    <row r="3" spans="1:3" ht="19.5" thickBot="1" x14ac:dyDescent="0.35">
      <c r="A3" s="2"/>
      <c r="B3" s="2"/>
      <c r="C3" s="2"/>
    </row>
    <row r="4" spans="1:3" ht="18.75" x14ac:dyDescent="0.25">
      <c r="A4" s="178" t="s">
        <v>8</v>
      </c>
      <c r="B4" s="179" t="s">
        <v>36</v>
      </c>
      <c r="C4" s="180" t="s">
        <v>44</v>
      </c>
    </row>
    <row r="5" spans="1:3" ht="19.5" thickBot="1" x14ac:dyDescent="0.3">
      <c r="A5" s="181">
        <v>1</v>
      </c>
      <c r="B5" s="182">
        <v>2</v>
      </c>
      <c r="C5" s="183">
        <v>3</v>
      </c>
    </row>
    <row r="6" spans="1:3" ht="18.75" x14ac:dyDescent="0.25">
      <c r="A6" s="10">
        <v>1</v>
      </c>
      <c r="B6" s="134" t="s">
        <v>45</v>
      </c>
      <c r="C6" s="281"/>
    </row>
    <row r="7" spans="1:3" ht="18.75" x14ac:dyDescent="0.25">
      <c r="A7" s="4">
        <v>2</v>
      </c>
      <c r="B7" s="61" t="s">
        <v>46</v>
      </c>
      <c r="C7" s="283"/>
    </row>
    <row r="8" spans="1:3" ht="18.75" x14ac:dyDescent="0.25">
      <c r="A8" s="4">
        <v>3</v>
      </c>
      <c r="B8" s="61" t="s">
        <v>47</v>
      </c>
      <c r="C8" s="283"/>
    </row>
  </sheetData>
  <sheetProtection password="CAB2" sheet="1" objects="1" scenarios="1" formatColumns="0" formatRows="0" selectLockedCells="1"/>
  <printOptions horizontalCentered="1"/>
  <pageMargins left="0.39370078740157483" right="0.39370078740157483" top="0.39370078740157483" bottom="0.39370078740157483" header="0.19685039370078741" footer="0.19685039370078741"/>
  <pageSetup paperSize="9" scale="65" fitToHeight="1000" orientation="portrait" r:id="rId1"/>
  <headerFooter>
    <oddFooter>&amp;L&amp;"Times New Roman,обычный"&amp;12&amp;A&amp;R&amp;"Times New Roman,обычный"&amp;12&amp;P из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F13"/>
  <sheetViews>
    <sheetView showGridLines="0" view="pageBreakPreview" zoomScale="60" zoomScaleNormal="57" workbookViewId="0">
      <pane xSplit="1" ySplit="5" topLeftCell="B6" activePane="bottomRight" state="frozen"/>
      <selection activeCell="E53" sqref="E53"/>
      <selection pane="topRight" activeCell="E53" sqref="E53"/>
      <selection pane="bottomLeft" activeCell="E53" sqref="E53"/>
      <selection pane="bottomRight" activeCell="C6" sqref="C6"/>
    </sheetView>
  </sheetViews>
  <sheetFormatPr defaultRowHeight="15" x14ac:dyDescent="0.25"/>
  <cols>
    <col min="2" max="2" width="31.7109375" bestFit="1" customWidth="1"/>
    <col min="3" max="3" width="31.7109375" style="1" customWidth="1"/>
    <col min="4" max="4" width="24.5703125" bestFit="1" customWidth="1"/>
    <col min="5" max="5" width="37" style="1" bestFit="1" customWidth="1"/>
    <col min="6" max="6" width="58" bestFit="1" customWidth="1"/>
  </cols>
  <sheetData>
    <row r="1" spans="1:6" s="1" customFormat="1" x14ac:dyDescent="0.25"/>
    <row r="2" spans="1:6" ht="22.5" x14ac:dyDescent="0.3">
      <c r="A2" s="2" t="s">
        <v>99</v>
      </c>
      <c r="B2" s="2"/>
      <c r="C2" s="2"/>
      <c r="D2" s="2"/>
      <c r="E2" s="2"/>
      <c r="F2" s="2"/>
    </row>
    <row r="3" spans="1:6" ht="19.5" thickBot="1" x14ac:dyDescent="0.35">
      <c r="A3" s="2"/>
      <c r="B3" s="2"/>
      <c r="C3" s="2"/>
      <c r="D3" s="2"/>
      <c r="E3" s="2"/>
      <c r="F3" s="2"/>
    </row>
    <row r="4" spans="1:6" ht="22.5" x14ac:dyDescent="0.25">
      <c r="A4" s="178" t="s">
        <v>8</v>
      </c>
      <c r="B4" s="179" t="s">
        <v>37</v>
      </c>
      <c r="C4" s="186" t="s">
        <v>462</v>
      </c>
      <c r="D4" s="186" t="s">
        <v>463</v>
      </c>
      <c r="E4" s="187" t="s">
        <v>464</v>
      </c>
      <c r="F4" s="188" t="s">
        <v>465</v>
      </c>
    </row>
    <row r="5" spans="1:6" ht="19.5" thickBot="1" x14ac:dyDescent="0.35">
      <c r="A5" s="189">
        <v>1</v>
      </c>
      <c r="B5" s="190">
        <v>2</v>
      </c>
      <c r="C5" s="191">
        <v>3</v>
      </c>
      <c r="D5" s="191">
        <v>4</v>
      </c>
      <c r="E5" s="191">
        <v>5</v>
      </c>
      <c r="F5" s="192">
        <v>6</v>
      </c>
    </row>
    <row r="6" spans="1:6" ht="56.25" x14ac:dyDescent="0.25">
      <c r="A6" s="10">
        <v>1</v>
      </c>
      <c r="B6" s="134" t="s">
        <v>38</v>
      </c>
      <c r="C6" s="315"/>
      <c r="D6" s="315"/>
      <c r="E6" s="281"/>
      <c r="F6" s="281"/>
    </row>
    <row r="7" spans="1:6" ht="75" x14ac:dyDescent="0.25">
      <c r="A7" s="4">
        <v>2</v>
      </c>
      <c r="B7" s="28" t="s">
        <v>39</v>
      </c>
      <c r="C7" s="316"/>
      <c r="D7" s="316"/>
      <c r="E7" s="283"/>
      <c r="F7" s="283"/>
    </row>
    <row r="8" spans="1:6" ht="56.25" x14ac:dyDescent="0.25">
      <c r="A8" s="4">
        <v>3</v>
      </c>
      <c r="B8" s="28" t="s">
        <v>40</v>
      </c>
      <c r="C8" s="316"/>
      <c r="D8" s="316"/>
      <c r="E8" s="283"/>
      <c r="F8" s="283"/>
    </row>
    <row r="9" spans="1:6" ht="60" x14ac:dyDescent="0.25">
      <c r="A9" s="4">
        <v>4</v>
      </c>
      <c r="B9" s="28" t="s">
        <v>93</v>
      </c>
      <c r="C9" s="316"/>
      <c r="D9" s="316"/>
      <c r="E9" s="283"/>
      <c r="F9" s="283"/>
    </row>
    <row r="10" spans="1:6" ht="93.75" x14ac:dyDescent="0.25">
      <c r="A10" s="4">
        <v>5</v>
      </c>
      <c r="B10" s="28" t="s">
        <v>41</v>
      </c>
      <c r="C10" s="316"/>
      <c r="D10" s="316"/>
      <c r="E10" s="283"/>
      <c r="F10" s="283"/>
    </row>
    <row r="11" spans="1:6" ht="22.5" x14ac:dyDescent="0.3">
      <c r="A11" s="239" t="s">
        <v>100</v>
      </c>
      <c r="B11" s="239"/>
      <c r="C11" s="239"/>
      <c r="D11" s="239"/>
      <c r="E11" s="239"/>
      <c r="F11" s="239"/>
    </row>
    <row r="12" spans="1:6" ht="22.5" x14ac:dyDescent="0.3">
      <c r="A12" s="240" t="s">
        <v>101</v>
      </c>
      <c r="B12" s="240"/>
      <c r="C12" s="240"/>
      <c r="D12" s="240"/>
      <c r="E12" s="240"/>
      <c r="F12" s="240"/>
    </row>
    <row r="13" spans="1:6" ht="22.5" x14ac:dyDescent="0.3">
      <c r="A13" s="240" t="s">
        <v>102</v>
      </c>
      <c r="B13" s="240"/>
      <c r="C13" s="240"/>
      <c r="D13" s="240"/>
      <c r="E13" s="240"/>
      <c r="F13" s="240"/>
    </row>
  </sheetData>
  <sheetProtection password="CAB2" sheet="1" objects="1" scenarios="1" formatColumns="0" formatRows="0" selectLockedCells="1"/>
  <mergeCells count="3">
    <mergeCell ref="A11:F11"/>
    <mergeCell ref="A12:F12"/>
    <mergeCell ref="A13:F13"/>
  </mergeCells>
  <printOptions horizontalCentered="1"/>
  <pageMargins left="0.39370078740157483" right="0.39370078740157483" top="0.39370078740157483" bottom="0.39370078740157483" header="0.19685039370078741" footer="0.19685039370078741"/>
  <pageSetup paperSize="9" scale="49" fitToHeight="1000" orientation="portrait" r:id="rId1"/>
  <headerFooter>
    <oddFooter>&amp;L&amp;"Times New Roman,обычный"&amp;12&amp;A&amp;R&amp;"Times New Roman,обычный"&amp;12&amp;P из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W44"/>
  <sheetViews>
    <sheetView showGridLines="0" view="pageBreakPreview" zoomScale="55" zoomScaleNormal="50" zoomScaleSheetLayoutView="55" workbookViewId="0">
      <pane xSplit="1" ySplit="5" topLeftCell="B6" activePane="bottomRight" state="frozen"/>
      <selection activeCell="E53" sqref="E53"/>
      <selection pane="topRight" activeCell="E53" sqref="E53"/>
      <selection pane="bottomLeft" activeCell="E53" sqref="E53"/>
      <selection pane="bottomRight" activeCell="I16" sqref="I16"/>
    </sheetView>
  </sheetViews>
  <sheetFormatPr defaultRowHeight="18.75" x14ac:dyDescent="0.3"/>
  <cols>
    <col min="1" max="1" width="7.28515625" style="2" customWidth="1"/>
    <col min="2" max="2" width="36.42578125" style="2" customWidth="1"/>
    <col min="3" max="3" width="25.42578125" style="2" customWidth="1"/>
    <col min="4" max="4" width="26.28515625" style="2" customWidth="1"/>
    <col min="5" max="5" width="17.42578125" style="2" customWidth="1"/>
    <col min="6" max="6" width="13.7109375" style="2" customWidth="1"/>
    <col min="7" max="7" width="14.42578125" style="2" customWidth="1"/>
    <col min="8" max="8" width="16.42578125" style="2" customWidth="1"/>
    <col min="9" max="9" width="33.42578125" style="2" customWidth="1"/>
    <col min="10" max="10" width="19" style="2" customWidth="1"/>
    <col min="11" max="11" width="20.28515625" style="2" customWidth="1"/>
    <col min="12" max="12" width="30" style="2" customWidth="1"/>
    <col min="13" max="13" width="21.28515625" style="2" bestFit="1" customWidth="1"/>
    <col min="14" max="14" width="27.7109375" style="2" customWidth="1"/>
    <col min="15" max="15" width="20.85546875" style="2" customWidth="1"/>
    <col min="16" max="16" width="17.7109375" style="2" customWidth="1"/>
    <col min="17" max="17" width="21.42578125" style="2" customWidth="1"/>
    <col min="18" max="18" width="21.140625" style="2" customWidth="1"/>
    <col min="19" max="19" width="23" style="2" bestFit="1" customWidth="1"/>
    <col min="20" max="22" width="12.7109375" style="2" customWidth="1"/>
    <col min="23" max="23" width="9.140625" style="37"/>
    <col min="24" max="16384" width="9.140625" style="2"/>
  </cols>
  <sheetData>
    <row r="1" spans="1:23" x14ac:dyDescent="0.3">
      <c r="Q1" s="77" t="s">
        <v>455</v>
      </c>
    </row>
    <row r="2" spans="1:23" x14ac:dyDescent="0.3">
      <c r="A2" s="2" t="s">
        <v>103</v>
      </c>
    </row>
    <row r="3" spans="1:23" ht="19.5" thickBot="1" x14ac:dyDescent="0.35"/>
    <row r="4" spans="1:23" ht="206.25" customHeight="1" thickBot="1" x14ac:dyDescent="0.35">
      <c r="A4" s="121" t="s">
        <v>8</v>
      </c>
      <c r="B4" s="122" t="s">
        <v>94</v>
      </c>
      <c r="C4" s="122" t="s">
        <v>249</v>
      </c>
      <c r="D4" s="122" t="s">
        <v>250</v>
      </c>
      <c r="E4" s="122" t="s">
        <v>104</v>
      </c>
      <c r="F4" s="122" t="s">
        <v>105</v>
      </c>
      <c r="G4" s="122" t="s">
        <v>387</v>
      </c>
      <c r="H4" s="122" t="s">
        <v>264</v>
      </c>
      <c r="I4" s="122" t="s">
        <v>49</v>
      </c>
      <c r="J4" s="122" t="s">
        <v>461</v>
      </c>
      <c r="K4" s="122" t="s">
        <v>234</v>
      </c>
      <c r="L4" s="127" t="s">
        <v>460</v>
      </c>
      <c r="M4" s="122" t="s">
        <v>235</v>
      </c>
      <c r="N4" s="122" t="s">
        <v>236</v>
      </c>
      <c r="O4" s="127" t="s">
        <v>230</v>
      </c>
      <c r="P4" s="127" t="s">
        <v>229</v>
      </c>
      <c r="Q4" s="442" t="s">
        <v>230</v>
      </c>
      <c r="R4" s="443" t="s">
        <v>229</v>
      </c>
      <c r="S4" s="42"/>
    </row>
    <row r="5" spans="1:23" s="68" customFormat="1" ht="15.75" customHeight="1" thickBot="1" x14ac:dyDescent="0.35">
      <c r="A5" s="437">
        <v>1</v>
      </c>
      <c r="B5" s="438">
        <v>2</v>
      </c>
      <c r="C5" s="438">
        <v>3</v>
      </c>
      <c r="D5" s="438">
        <v>4</v>
      </c>
      <c r="E5" s="438">
        <v>5</v>
      </c>
      <c r="F5" s="438">
        <v>6</v>
      </c>
      <c r="G5" s="438">
        <v>7</v>
      </c>
      <c r="H5" s="438">
        <v>8</v>
      </c>
      <c r="I5" s="438">
        <v>9</v>
      </c>
      <c r="J5" s="438">
        <v>10</v>
      </c>
      <c r="K5" s="438">
        <v>11</v>
      </c>
      <c r="L5" s="438">
        <v>12</v>
      </c>
      <c r="M5" s="438">
        <v>13</v>
      </c>
      <c r="N5" s="438">
        <v>14</v>
      </c>
      <c r="O5" s="438">
        <v>15</v>
      </c>
      <c r="P5" s="439">
        <v>16</v>
      </c>
      <c r="Q5" s="440" t="s">
        <v>390</v>
      </c>
      <c r="R5" s="441" t="s">
        <v>391</v>
      </c>
      <c r="S5" s="43"/>
      <c r="W5" s="78"/>
    </row>
    <row r="6" spans="1:23" x14ac:dyDescent="0.3">
      <c r="A6" s="317" t="str">
        <f t="array" ref="A6:A35">НомерацияМероприятий_п2</f>
        <v/>
      </c>
      <c r="B6" s="318" t="str">
        <f t="array" ref="B6:B35">Мероприятия_п2</f>
        <v/>
      </c>
      <c r="C6" s="301"/>
      <c r="D6" s="301"/>
      <c r="E6" s="301"/>
      <c r="F6" s="301"/>
      <c r="G6" s="301"/>
      <c r="H6" s="301"/>
      <c r="I6" s="321"/>
      <c r="J6" s="301"/>
      <c r="K6" s="301"/>
      <c r="L6" s="301"/>
      <c r="M6" s="301"/>
      <c r="N6" s="301"/>
      <c r="O6" s="301"/>
      <c r="P6" s="301"/>
      <c r="Q6" s="301"/>
      <c r="R6" s="301"/>
      <c r="S6" s="44"/>
    </row>
    <row r="7" spans="1:23" x14ac:dyDescent="0.3">
      <c r="A7" s="319" t="str">
        <v/>
      </c>
      <c r="B7" s="16" t="str">
        <v/>
      </c>
      <c r="C7" s="304"/>
      <c r="D7" s="304"/>
      <c r="E7" s="304"/>
      <c r="F7" s="304"/>
      <c r="G7" s="304"/>
      <c r="H7" s="304"/>
      <c r="I7" s="322"/>
      <c r="J7" s="304"/>
      <c r="K7" s="304"/>
      <c r="L7" s="304"/>
      <c r="M7" s="304"/>
      <c r="N7" s="304"/>
      <c r="O7" s="304"/>
      <c r="P7" s="304"/>
      <c r="Q7" s="304"/>
      <c r="R7" s="304"/>
      <c r="S7" s="44"/>
    </row>
    <row r="8" spans="1:23" x14ac:dyDescent="0.3">
      <c r="A8" s="319" t="str">
        <v/>
      </c>
      <c r="B8" s="16" t="str">
        <v/>
      </c>
      <c r="C8" s="304"/>
      <c r="D8" s="304"/>
      <c r="E8" s="304"/>
      <c r="F8" s="304"/>
      <c r="G8" s="304"/>
      <c r="H8" s="304"/>
      <c r="I8" s="322"/>
      <c r="J8" s="304"/>
      <c r="K8" s="304"/>
      <c r="L8" s="304"/>
      <c r="M8" s="304"/>
      <c r="N8" s="304"/>
      <c r="O8" s="304"/>
      <c r="P8" s="304"/>
      <c r="Q8" s="304"/>
      <c r="R8" s="304"/>
      <c r="S8" s="44"/>
    </row>
    <row r="9" spans="1:23" x14ac:dyDescent="0.3">
      <c r="A9" s="319" t="str">
        <v/>
      </c>
      <c r="B9" s="16" t="str">
        <v/>
      </c>
      <c r="C9" s="304"/>
      <c r="D9" s="304"/>
      <c r="E9" s="304"/>
      <c r="F9" s="304"/>
      <c r="G9" s="304"/>
      <c r="H9" s="304"/>
      <c r="I9" s="322"/>
      <c r="J9" s="304"/>
      <c r="K9" s="304"/>
      <c r="L9" s="304"/>
      <c r="M9" s="304"/>
      <c r="N9" s="304"/>
      <c r="O9" s="304"/>
      <c r="P9" s="304"/>
      <c r="Q9" s="304"/>
      <c r="R9" s="304"/>
      <c r="S9" s="44"/>
    </row>
    <row r="10" spans="1:23" x14ac:dyDescent="0.3">
      <c r="A10" s="319" t="str">
        <v/>
      </c>
      <c r="B10" s="16" t="str">
        <v/>
      </c>
      <c r="C10" s="304"/>
      <c r="D10" s="304"/>
      <c r="E10" s="304"/>
      <c r="F10" s="304"/>
      <c r="G10" s="304"/>
      <c r="H10" s="304"/>
      <c r="I10" s="322"/>
      <c r="J10" s="304"/>
      <c r="K10" s="304"/>
      <c r="L10" s="304"/>
      <c r="M10" s="304"/>
      <c r="N10" s="304"/>
      <c r="O10" s="304"/>
      <c r="P10" s="304"/>
      <c r="Q10" s="304"/>
      <c r="R10" s="304"/>
      <c r="S10" s="44"/>
    </row>
    <row r="11" spans="1:23" x14ac:dyDescent="0.3">
      <c r="A11" s="319" t="str">
        <v/>
      </c>
      <c r="B11" s="16" t="str">
        <v/>
      </c>
      <c r="C11" s="304"/>
      <c r="D11" s="304"/>
      <c r="E11" s="304"/>
      <c r="F11" s="304"/>
      <c r="G11" s="304"/>
      <c r="H11" s="304"/>
      <c r="I11" s="322"/>
      <c r="J11" s="304"/>
      <c r="K11" s="304"/>
      <c r="L11" s="304"/>
      <c r="M11" s="304"/>
      <c r="N11" s="304"/>
      <c r="O11" s="304"/>
      <c r="P11" s="304"/>
      <c r="Q11" s="304"/>
      <c r="R11" s="304"/>
      <c r="S11" s="44"/>
    </row>
    <row r="12" spans="1:23" x14ac:dyDescent="0.3">
      <c r="A12" s="319" t="str">
        <v/>
      </c>
      <c r="B12" s="16" t="str">
        <v/>
      </c>
      <c r="C12" s="304"/>
      <c r="D12" s="304"/>
      <c r="E12" s="304"/>
      <c r="F12" s="304"/>
      <c r="G12" s="304"/>
      <c r="H12" s="304"/>
      <c r="I12" s="322"/>
      <c r="J12" s="304"/>
      <c r="K12" s="304"/>
      <c r="L12" s="304"/>
      <c r="M12" s="304"/>
      <c r="N12" s="304"/>
      <c r="O12" s="304"/>
      <c r="P12" s="304"/>
      <c r="Q12" s="304"/>
      <c r="R12" s="304"/>
      <c r="S12" s="44"/>
    </row>
    <row r="13" spans="1:23" x14ac:dyDescent="0.3">
      <c r="A13" s="319" t="str">
        <v/>
      </c>
      <c r="B13" s="16" t="str">
        <v/>
      </c>
      <c r="C13" s="304"/>
      <c r="D13" s="304"/>
      <c r="E13" s="304"/>
      <c r="F13" s="304"/>
      <c r="G13" s="304"/>
      <c r="H13" s="304"/>
      <c r="I13" s="322"/>
      <c r="J13" s="304"/>
      <c r="K13" s="304"/>
      <c r="L13" s="304"/>
      <c r="M13" s="304"/>
      <c r="N13" s="304"/>
      <c r="O13" s="304"/>
      <c r="P13" s="304"/>
      <c r="Q13" s="304"/>
      <c r="R13" s="304"/>
      <c r="S13" s="44"/>
    </row>
    <row r="14" spans="1:23" x14ac:dyDescent="0.3">
      <c r="A14" s="319" t="str">
        <v/>
      </c>
      <c r="B14" s="16" t="str">
        <v/>
      </c>
      <c r="C14" s="304"/>
      <c r="D14" s="304"/>
      <c r="E14" s="304"/>
      <c r="F14" s="304"/>
      <c r="G14" s="304"/>
      <c r="H14" s="304"/>
      <c r="I14" s="322"/>
      <c r="J14" s="304"/>
      <c r="K14" s="304"/>
      <c r="L14" s="304"/>
      <c r="M14" s="304"/>
      <c r="N14" s="304"/>
      <c r="O14" s="304"/>
      <c r="P14" s="304"/>
      <c r="Q14" s="304"/>
      <c r="R14" s="304"/>
      <c r="S14" s="44"/>
    </row>
    <row r="15" spans="1:23" x14ac:dyDescent="0.3">
      <c r="A15" s="319" t="str">
        <v/>
      </c>
      <c r="B15" s="16" t="str">
        <v/>
      </c>
      <c r="C15" s="304"/>
      <c r="D15" s="304"/>
      <c r="E15" s="304"/>
      <c r="F15" s="304"/>
      <c r="G15" s="304"/>
      <c r="H15" s="304"/>
      <c r="I15" s="322"/>
      <c r="J15" s="304"/>
      <c r="K15" s="304"/>
      <c r="L15" s="304"/>
      <c r="M15" s="304"/>
      <c r="N15" s="304"/>
      <c r="O15" s="304"/>
      <c r="P15" s="304"/>
      <c r="Q15" s="304"/>
      <c r="R15" s="304"/>
      <c r="S15" s="44"/>
    </row>
    <row r="16" spans="1:23" x14ac:dyDescent="0.3">
      <c r="A16" s="319" t="str">
        <v/>
      </c>
      <c r="B16" s="16" t="str">
        <v/>
      </c>
      <c r="C16" s="304"/>
      <c r="D16" s="304"/>
      <c r="E16" s="304"/>
      <c r="F16" s="304"/>
      <c r="G16" s="304"/>
      <c r="H16" s="304"/>
      <c r="I16" s="322"/>
      <c r="J16" s="304"/>
      <c r="K16" s="304"/>
      <c r="L16" s="304"/>
      <c r="M16" s="304"/>
      <c r="N16" s="304"/>
      <c r="O16" s="304"/>
      <c r="P16" s="304"/>
      <c r="Q16" s="304"/>
      <c r="R16" s="304"/>
      <c r="S16" s="44"/>
    </row>
    <row r="17" spans="1:19" x14ac:dyDescent="0.3">
      <c r="A17" s="319" t="str">
        <v/>
      </c>
      <c r="B17" s="16" t="str">
        <v/>
      </c>
      <c r="C17" s="304"/>
      <c r="D17" s="304"/>
      <c r="E17" s="304"/>
      <c r="F17" s="304"/>
      <c r="G17" s="304"/>
      <c r="H17" s="304"/>
      <c r="I17" s="322"/>
      <c r="J17" s="304"/>
      <c r="K17" s="304"/>
      <c r="L17" s="304"/>
      <c r="M17" s="304"/>
      <c r="N17" s="304"/>
      <c r="O17" s="304"/>
      <c r="P17" s="304"/>
      <c r="Q17" s="304"/>
      <c r="R17" s="304"/>
      <c r="S17" s="44"/>
    </row>
    <row r="18" spans="1:19" x14ac:dyDescent="0.3">
      <c r="A18" s="319" t="str">
        <v/>
      </c>
      <c r="B18" s="16" t="str">
        <v/>
      </c>
      <c r="C18" s="304"/>
      <c r="D18" s="304"/>
      <c r="E18" s="304"/>
      <c r="F18" s="304"/>
      <c r="G18" s="304"/>
      <c r="H18" s="304"/>
      <c r="I18" s="322"/>
      <c r="J18" s="304"/>
      <c r="K18" s="304"/>
      <c r="L18" s="304"/>
      <c r="M18" s="304"/>
      <c r="N18" s="304"/>
      <c r="O18" s="304"/>
      <c r="P18" s="304"/>
      <c r="Q18" s="304"/>
      <c r="R18" s="304"/>
      <c r="S18" s="44"/>
    </row>
    <row r="19" spans="1:19" x14ac:dyDescent="0.3">
      <c r="A19" s="319" t="str">
        <v/>
      </c>
      <c r="B19" s="16" t="str">
        <v/>
      </c>
      <c r="C19" s="304"/>
      <c r="D19" s="304"/>
      <c r="E19" s="304"/>
      <c r="F19" s="304"/>
      <c r="G19" s="304"/>
      <c r="H19" s="304"/>
      <c r="I19" s="322"/>
      <c r="J19" s="304"/>
      <c r="K19" s="304"/>
      <c r="L19" s="304"/>
      <c r="M19" s="304"/>
      <c r="N19" s="304"/>
      <c r="O19" s="304"/>
      <c r="P19" s="304"/>
      <c r="Q19" s="304"/>
      <c r="R19" s="304"/>
      <c r="S19" s="44"/>
    </row>
    <row r="20" spans="1:19" x14ac:dyDescent="0.3">
      <c r="A20" s="319" t="str">
        <v/>
      </c>
      <c r="B20" s="16" t="str">
        <v/>
      </c>
      <c r="C20" s="304"/>
      <c r="D20" s="304"/>
      <c r="E20" s="304"/>
      <c r="F20" s="304"/>
      <c r="G20" s="304"/>
      <c r="H20" s="304"/>
      <c r="I20" s="322"/>
      <c r="J20" s="304"/>
      <c r="K20" s="304"/>
      <c r="L20" s="304"/>
      <c r="M20" s="304"/>
      <c r="N20" s="304"/>
      <c r="O20" s="304"/>
      <c r="P20" s="304"/>
      <c r="Q20" s="304"/>
      <c r="R20" s="304"/>
      <c r="S20" s="44"/>
    </row>
    <row r="21" spans="1:19" x14ac:dyDescent="0.3">
      <c r="A21" s="319" t="str">
        <v/>
      </c>
      <c r="B21" s="16" t="str">
        <v/>
      </c>
      <c r="C21" s="304"/>
      <c r="D21" s="304"/>
      <c r="E21" s="304"/>
      <c r="F21" s="304"/>
      <c r="G21" s="304"/>
      <c r="H21" s="304"/>
      <c r="I21" s="322"/>
      <c r="J21" s="304"/>
      <c r="K21" s="304"/>
      <c r="L21" s="304"/>
      <c r="M21" s="304"/>
      <c r="N21" s="304"/>
      <c r="O21" s="304"/>
      <c r="P21" s="304"/>
      <c r="Q21" s="304"/>
      <c r="R21" s="304"/>
      <c r="S21" s="44"/>
    </row>
    <row r="22" spans="1:19" x14ac:dyDescent="0.3">
      <c r="A22" s="319" t="str">
        <v/>
      </c>
      <c r="B22" s="16" t="str">
        <v/>
      </c>
      <c r="C22" s="304"/>
      <c r="D22" s="304"/>
      <c r="E22" s="304"/>
      <c r="F22" s="304"/>
      <c r="G22" s="304"/>
      <c r="H22" s="304"/>
      <c r="I22" s="322"/>
      <c r="J22" s="304"/>
      <c r="K22" s="304"/>
      <c r="L22" s="304"/>
      <c r="M22" s="304"/>
      <c r="N22" s="304"/>
      <c r="O22" s="304"/>
      <c r="P22" s="304"/>
      <c r="Q22" s="304"/>
      <c r="R22" s="304"/>
      <c r="S22" s="44"/>
    </row>
    <row r="23" spans="1:19" x14ac:dyDescent="0.3">
      <c r="A23" s="319" t="str">
        <v/>
      </c>
      <c r="B23" s="16" t="str">
        <v/>
      </c>
      <c r="C23" s="304"/>
      <c r="D23" s="304"/>
      <c r="E23" s="304"/>
      <c r="F23" s="304"/>
      <c r="G23" s="304"/>
      <c r="H23" s="304"/>
      <c r="I23" s="322"/>
      <c r="J23" s="304"/>
      <c r="K23" s="304"/>
      <c r="L23" s="304"/>
      <c r="M23" s="304"/>
      <c r="N23" s="304"/>
      <c r="O23" s="304"/>
      <c r="P23" s="304"/>
      <c r="Q23" s="304"/>
      <c r="R23" s="304"/>
      <c r="S23" s="44"/>
    </row>
    <row r="24" spans="1:19" x14ac:dyDescent="0.3">
      <c r="A24" s="319" t="str">
        <v/>
      </c>
      <c r="B24" s="16" t="str">
        <v/>
      </c>
      <c r="C24" s="304"/>
      <c r="D24" s="304"/>
      <c r="E24" s="304"/>
      <c r="F24" s="304"/>
      <c r="G24" s="304"/>
      <c r="H24" s="304"/>
      <c r="I24" s="322"/>
      <c r="J24" s="304"/>
      <c r="K24" s="304"/>
      <c r="L24" s="304"/>
      <c r="M24" s="304"/>
      <c r="N24" s="304"/>
      <c r="O24" s="304"/>
      <c r="P24" s="304"/>
      <c r="Q24" s="304"/>
      <c r="R24" s="304"/>
      <c r="S24" s="44"/>
    </row>
    <row r="25" spans="1:19" x14ac:dyDescent="0.3">
      <c r="A25" s="319" t="str">
        <v/>
      </c>
      <c r="B25" s="16" t="str">
        <v/>
      </c>
      <c r="C25" s="304"/>
      <c r="D25" s="304"/>
      <c r="E25" s="304"/>
      <c r="F25" s="304"/>
      <c r="G25" s="304"/>
      <c r="H25" s="304"/>
      <c r="I25" s="322"/>
      <c r="J25" s="304"/>
      <c r="K25" s="304"/>
      <c r="L25" s="304"/>
      <c r="M25" s="304"/>
      <c r="N25" s="304"/>
      <c r="O25" s="304"/>
      <c r="P25" s="304"/>
      <c r="Q25" s="304"/>
      <c r="R25" s="304"/>
      <c r="S25" s="44"/>
    </row>
    <row r="26" spans="1:19" x14ac:dyDescent="0.3">
      <c r="A26" s="319" t="str">
        <v/>
      </c>
      <c r="B26" s="16" t="str">
        <v/>
      </c>
      <c r="C26" s="304"/>
      <c r="D26" s="304"/>
      <c r="E26" s="304"/>
      <c r="F26" s="304"/>
      <c r="G26" s="304"/>
      <c r="H26" s="304"/>
      <c r="I26" s="322"/>
      <c r="J26" s="304"/>
      <c r="K26" s="304"/>
      <c r="L26" s="304"/>
      <c r="M26" s="304"/>
      <c r="N26" s="304"/>
      <c r="O26" s="304"/>
      <c r="P26" s="304"/>
      <c r="Q26" s="304"/>
      <c r="R26" s="304"/>
      <c r="S26" s="44"/>
    </row>
    <row r="27" spans="1:19" x14ac:dyDescent="0.3">
      <c r="A27" s="319" t="str">
        <v/>
      </c>
      <c r="B27" s="16" t="str">
        <v/>
      </c>
      <c r="C27" s="304"/>
      <c r="D27" s="304"/>
      <c r="E27" s="304"/>
      <c r="F27" s="304"/>
      <c r="G27" s="304"/>
      <c r="H27" s="304"/>
      <c r="I27" s="322"/>
      <c r="J27" s="304"/>
      <c r="K27" s="304"/>
      <c r="L27" s="304"/>
      <c r="M27" s="304"/>
      <c r="N27" s="304"/>
      <c r="O27" s="304"/>
      <c r="P27" s="304"/>
      <c r="Q27" s="304"/>
      <c r="R27" s="304"/>
      <c r="S27" s="44"/>
    </row>
    <row r="28" spans="1:19" x14ac:dyDescent="0.3">
      <c r="A28" s="319" t="str">
        <v/>
      </c>
      <c r="B28" s="16" t="str">
        <v/>
      </c>
      <c r="C28" s="304"/>
      <c r="D28" s="304"/>
      <c r="E28" s="304"/>
      <c r="F28" s="304"/>
      <c r="G28" s="304"/>
      <c r="H28" s="304"/>
      <c r="I28" s="322"/>
      <c r="J28" s="304"/>
      <c r="K28" s="304"/>
      <c r="L28" s="304"/>
      <c r="M28" s="304"/>
      <c r="N28" s="304"/>
      <c r="O28" s="304"/>
      <c r="P28" s="304"/>
      <c r="Q28" s="304"/>
      <c r="R28" s="304"/>
      <c r="S28" s="44"/>
    </row>
    <row r="29" spans="1:19" x14ac:dyDescent="0.3">
      <c r="A29" s="319" t="str">
        <v/>
      </c>
      <c r="B29" s="16" t="str">
        <v/>
      </c>
      <c r="C29" s="304"/>
      <c r="D29" s="304"/>
      <c r="E29" s="304"/>
      <c r="F29" s="304"/>
      <c r="G29" s="304"/>
      <c r="H29" s="304"/>
      <c r="I29" s="322"/>
      <c r="J29" s="304"/>
      <c r="K29" s="304"/>
      <c r="L29" s="304"/>
      <c r="M29" s="304"/>
      <c r="N29" s="304"/>
      <c r="O29" s="304"/>
      <c r="P29" s="304"/>
      <c r="Q29" s="304"/>
      <c r="R29" s="304"/>
      <c r="S29" s="44"/>
    </row>
    <row r="30" spans="1:19" x14ac:dyDescent="0.3">
      <c r="A30" s="319" t="str">
        <v/>
      </c>
      <c r="B30" s="16" t="str">
        <v/>
      </c>
      <c r="C30" s="304"/>
      <c r="D30" s="304"/>
      <c r="E30" s="304"/>
      <c r="F30" s="304"/>
      <c r="G30" s="304"/>
      <c r="H30" s="304"/>
      <c r="I30" s="322"/>
      <c r="J30" s="304"/>
      <c r="K30" s="304"/>
      <c r="L30" s="304"/>
      <c r="M30" s="304"/>
      <c r="N30" s="304"/>
      <c r="O30" s="304"/>
      <c r="P30" s="304"/>
      <c r="Q30" s="304"/>
      <c r="R30" s="304"/>
      <c r="S30" s="44"/>
    </row>
    <row r="31" spans="1:19" x14ac:dyDescent="0.3">
      <c r="A31" s="319" t="str">
        <v/>
      </c>
      <c r="B31" s="16" t="str">
        <v/>
      </c>
      <c r="C31" s="304"/>
      <c r="D31" s="304"/>
      <c r="E31" s="304"/>
      <c r="F31" s="304"/>
      <c r="G31" s="304"/>
      <c r="H31" s="304"/>
      <c r="I31" s="322"/>
      <c r="J31" s="304"/>
      <c r="K31" s="304"/>
      <c r="L31" s="304"/>
      <c r="M31" s="304"/>
      <c r="N31" s="304"/>
      <c r="O31" s="304"/>
      <c r="P31" s="304"/>
      <c r="Q31" s="304"/>
      <c r="R31" s="304"/>
      <c r="S31" s="44"/>
    </row>
    <row r="32" spans="1:19" x14ac:dyDescent="0.3">
      <c r="A32" s="319" t="str">
        <v/>
      </c>
      <c r="B32" s="16" t="str">
        <v/>
      </c>
      <c r="C32" s="304"/>
      <c r="D32" s="304"/>
      <c r="E32" s="304"/>
      <c r="F32" s="304"/>
      <c r="G32" s="304"/>
      <c r="H32" s="304"/>
      <c r="I32" s="322"/>
      <c r="J32" s="304"/>
      <c r="K32" s="304"/>
      <c r="L32" s="304"/>
      <c r="M32" s="304"/>
      <c r="N32" s="304"/>
      <c r="O32" s="304"/>
      <c r="P32" s="304"/>
      <c r="Q32" s="304"/>
      <c r="R32" s="304"/>
      <c r="S32" s="44"/>
    </row>
    <row r="33" spans="1:19" x14ac:dyDescent="0.3">
      <c r="A33" s="319" t="str">
        <v/>
      </c>
      <c r="B33" s="16" t="str">
        <v/>
      </c>
      <c r="C33" s="304"/>
      <c r="D33" s="304"/>
      <c r="E33" s="304"/>
      <c r="F33" s="304"/>
      <c r="G33" s="304"/>
      <c r="H33" s="304"/>
      <c r="I33" s="322"/>
      <c r="J33" s="304"/>
      <c r="K33" s="304"/>
      <c r="L33" s="304"/>
      <c r="M33" s="304"/>
      <c r="N33" s="304"/>
      <c r="O33" s="304"/>
      <c r="P33" s="304"/>
      <c r="Q33" s="304"/>
      <c r="R33" s="304"/>
      <c r="S33" s="44"/>
    </row>
    <row r="34" spans="1:19" x14ac:dyDescent="0.3">
      <c r="A34" s="319" t="str">
        <v/>
      </c>
      <c r="B34" s="16" t="str">
        <v/>
      </c>
      <c r="C34" s="304"/>
      <c r="D34" s="304"/>
      <c r="E34" s="304"/>
      <c r="F34" s="304"/>
      <c r="G34" s="304"/>
      <c r="H34" s="304"/>
      <c r="I34" s="322"/>
      <c r="J34" s="304"/>
      <c r="K34" s="304"/>
      <c r="L34" s="304"/>
      <c r="M34" s="304"/>
      <c r="N34" s="304"/>
      <c r="O34" s="304"/>
      <c r="P34" s="304"/>
      <c r="Q34" s="304"/>
      <c r="R34" s="304"/>
      <c r="S34" s="44"/>
    </row>
    <row r="35" spans="1:19" x14ac:dyDescent="0.3">
      <c r="A35" s="319" t="str">
        <v/>
      </c>
      <c r="B35" s="16" t="str">
        <v/>
      </c>
      <c r="C35" s="304"/>
      <c r="D35" s="304"/>
      <c r="E35" s="304"/>
      <c r="F35" s="304"/>
      <c r="G35" s="304"/>
      <c r="H35" s="304"/>
      <c r="I35" s="322"/>
      <c r="J35" s="304"/>
      <c r="K35" s="304"/>
      <c r="L35" s="304"/>
      <c r="M35" s="304"/>
      <c r="N35" s="304"/>
      <c r="O35" s="304"/>
      <c r="P35" s="304"/>
      <c r="Q35" s="304"/>
      <c r="R35" s="304"/>
      <c r="S35" s="44"/>
    </row>
    <row r="36" spans="1:19" x14ac:dyDescent="0.3">
      <c r="A36" s="5"/>
      <c r="B36" s="5" t="s">
        <v>418</v>
      </c>
      <c r="C36" s="34" t="s">
        <v>190</v>
      </c>
      <c r="D36" s="4" t="s">
        <v>190</v>
      </c>
      <c r="E36" s="4" t="s">
        <v>190</v>
      </c>
      <c r="F36" s="34">
        <f>MIN(F6:F35)</f>
        <v>0</v>
      </c>
      <c r="G36" s="34">
        <f>MAX(G6:G35)</f>
        <v>0</v>
      </c>
      <c r="H36" s="34" t="s">
        <v>190</v>
      </c>
      <c r="I36" s="444">
        <f>SUM(I6:I35)</f>
        <v>0</v>
      </c>
      <c r="J36" s="34" t="s">
        <v>190</v>
      </c>
      <c r="K36" s="34" t="s">
        <v>190</v>
      </c>
      <c r="L36" s="34" t="s">
        <v>190</v>
      </c>
      <c r="M36" s="34">
        <f>SUM(M6:M35)</f>
        <v>0</v>
      </c>
      <c r="N36" s="4" t="s">
        <v>190</v>
      </c>
      <c r="O36" s="4" t="s">
        <v>190</v>
      </c>
      <c r="P36" s="4" t="s">
        <v>190</v>
      </c>
      <c r="Q36" s="4" t="s">
        <v>190</v>
      </c>
      <c r="R36" s="4" t="s">
        <v>190</v>
      </c>
      <c r="S36" s="45"/>
    </row>
    <row r="37" spans="1:19" ht="19.5" x14ac:dyDescent="0.3">
      <c r="A37" s="229" t="s">
        <v>625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9" ht="19.5" x14ac:dyDescent="0.3">
      <c r="A38" s="230" t="s">
        <v>626</v>
      </c>
      <c r="B38" s="12"/>
      <c r="C38" s="12"/>
      <c r="D38" s="12"/>
      <c r="E38" s="12"/>
      <c r="F38" s="12"/>
      <c r="G38" s="12"/>
      <c r="H38" s="12"/>
      <c r="I38" s="12"/>
      <c r="J38" s="12"/>
      <c r="K38" s="3"/>
      <c r="L38" s="3"/>
      <c r="M38" s="3"/>
      <c r="N38" s="3"/>
      <c r="O38" s="12"/>
      <c r="P38" s="12"/>
      <c r="Q38" s="30"/>
      <c r="R38" s="30"/>
    </row>
    <row r="39" spans="1:19" ht="21" customHeight="1" x14ac:dyDescent="0.3">
      <c r="A39" s="436" t="s">
        <v>627</v>
      </c>
      <c r="B39" s="436"/>
      <c r="C39" s="436"/>
      <c r="D39" s="436"/>
      <c r="E39" s="436"/>
      <c r="F39" s="436"/>
      <c r="G39" s="436"/>
      <c r="H39" s="436"/>
      <c r="I39" s="436"/>
      <c r="J39" s="436"/>
      <c r="K39" s="436"/>
      <c r="L39" s="436"/>
      <c r="M39" s="436"/>
      <c r="N39" s="436"/>
      <c r="O39" s="436"/>
      <c r="P39" s="436"/>
      <c r="Q39" s="436"/>
      <c r="R39" s="436"/>
    </row>
    <row r="40" spans="1:19" ht="19.5" x14ac:dyDescent="0.3">
      <c r="A40" s="231" t="s">
        <v>628</v>
      </c>
      <c r="B40" s="12"/>
      <c r="C40" s="12"/>
      <c r="D40" s="12"/>
      <c r="E40" s="12"/>
      <c r="F40" s="12"/>
      <c r="G40" s="12"/>
      <c r="H40" s="12"/>
      <c r="I40" s="12"/>
      <c r="J40" s="12"/>
      <c r="K40" s="3"/>
      <c r="L40" s="3"/>
      <c r="M40" s="3"/>
      <c r="N40" s="3"/>
      <c r="O40" s="12"/>
      <c r="P40" s="12"/>
      <c r="Q40" s="30"/>
      <c r="R40" s="30"/>
    </row>
    <row r="41" spans="1:19" ht="19.5" x14ac:dyDescent="0.3">
      <c r="A41" s="231" t="s">
        <v>629</v>
      </c>
      <c r="B41" s="12"/>
      <c r="C41" s="12"/>
      <c r="D41" s="12"/>
      <c r="E41" s="12"/>
      <c r="F41" s="12"/>
      <c r="G41" s="12"/>
      <c r="H41" s="12"/>
      <c r="I41" s="12"/>
      <c r="J41" s="12"/>
      <c r="K41" s="3"/>
      <c r="L41" s="3"/>
      <c r="M41" s="3"/>
      <c r="N41" s="3"/>
      <c r="O41" s="12"/>
      <c r="P41" s="12"/>
      <c r="Q41" s="30"/>
      <c r="R41" s="30"/>
    </row>
    <row r="42" spans="1:19" ht="19.5" x14ac:dyDescent="0.3">
      <c r="A42" s="231" t="s">
        <v>630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4" spans="1:19" x14ac:dyDescent="0.3">
      <c r="G44" s="2">
        <f>IF('22'!E6&gt;1,(IF('6'!H6="да",ROUNDUP(('6'!G36-'6'!F36+1)/2,0),'6'!G36-'6'!F36+1)),'6'!G36-'6'!F36+1)</f>
        <v>1</v>
      </c>
    </row>
  </sheetData>
  <sheetProtection password="CAB2" sheet="1" objects="1" scenarios="1" formatColumns="0" formatRows="0" selectLockedCells="1"/>
  <mergeCells count="1">
    <mergeCell ref="A39:R39"/>
  </mergeCells>
  <dataValidations count="3">
    <dataValidation type="list" allowBlank="1" showInputMessage="1" showErrorMessage="1" sqref="D6:D35">
      <formula1>Список_Направления</formula1>
    </dataValidation>
    <dataValidation type="list" allowBlank="1" showInputMessage="1" showErrorMessage="1" sqref="E6:E35 H6:H35 J6:K35">
      <formula1>Список_ДаНет</formula1>
    </dataValidation>
    <dataValidation type="list" allowBlank="1" showInputMessage="1" showErrorMessage="1" sqref="C6:C35">
      <formula1>Список_ВидРабот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9" scale="35" fitToHeight="1000" orientation="landscape" r:id="rId1"/>
  <headerFooter>
    <oddFooter>&amp;L&amp;"Times New Roman,обычный"&amp;12&amp;A&amp;R&amp;"Times New Roman,обычный"&amp;12&amp;P из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2:Y37"/>
  <sheetViews>
    <sheetView view="pageBreakPreview" zoomScale="60" zoomScaleNormal="50" workbookViewId="0">
      <pane xSplit="1" ySplit="5" topLeftCell="B6" activePane="bottomRight" state="frozen"/>
      <selection activeCell="E53" sqref="E53"/>
      <selection pane="topRight" activeCell="E53" sqref="E53"/>
      <selection pane="bottomLeft" activeCell="E53" sqref="E53"/>
      <selection pane="bottomRight" activeCell="C6" sqref="C6"/>
    </sheetView>
  </sheetViews>
  <sheetFormatPr defaultRowHeight="18.75" x14ac:dyDescent="0.3"/>
  <cols>
    <col min="1" max="1" width="7.28515625" style="2" customWidth="1"/>
    <col min="2" max="2" width="47.7109375" style="2" customWidth="1"/>
    <col min="3" max="3" width="24.28515625" style="2" customWidth="1"/>
    <col min="4" max="4" width="21.140625" style="2" customWidth="1"/>
    <col min="5" max="5" width="20.5703125" style="2" customWidth="1"/>
    <col min="6" max="6" width="39.85546875" style="2" customWidth="1"/>
    <col min="7" max="7" width="22.5703125" style="2" customWidth="1"/>
    <col min="8" max="8" width="35.42578125" style="2" customWidth="1"/>
    <col min="9" max="9" width="23.5703125" style="2" customWidth="1"/>
    <col min="10" max="10" width="40.5703125" style="2" customWidth="1"/>
    <col min="11" max="11" width="22.5703125" style="2" customWidth="1"/>
    <col min="12" max="12" width="20.42578125" style="2" customWidth="1"/>
    <col min="13" max="13" width="21.140625" style="2" customWidth="1"/>
    <col min="14" max="14" width="22" style="2" customWidth="1"/>
    <col min="15" max="15" width="38.140625" style="2" bestFit="1" customWidth="1"/>
    <col min="16" max="16" width="27.85546875" style="2" bestFit="1" customWidth="1"/>
    <col min="17" max="17" width="22.7109375" style="2" bestFit="1" customWidth="1"/>
    <col min="18" max="19" width="21.28515625" style="2" bestFit="1" customWidth="1"/>
    <col min="20" max="20" width="23" style="2" bestFit="1" customWidth="1"/>
    <col min="21" max="23" width="12.7109375" style="2" customWidth="1"/>
    <col min="24" max="24" width="9.140625" style="37"/>
    <col min="25" max="16384" width="9.140625" style="2"/>
  </cols>
  <sheetData>
    <row r="2" spans="1:25" ht="11.25" customHeight="1" x14ac:dyDescent="0.3">
      <c r="A2" s="243" t="s">
        <v>107</v>
      </c>
      <c r="B2" s="243"/>
      <c r="C2" s="243"/>
      <c r="D2" s="243"/>
      <c r="E2" s="243"/>
      <c r="F2" s="243"/>
      <c r="G2" s="243"/>
      <c r="H2" s="243"/>
      <c r="I2" s="243"/>
      <c r="J2" s="243"/>
      <c r="K2" s="30"/>
      <c r="L2" s="30"/>
      <c r="M2" s="30"/>
      <c r="N2" s="30"/>
      <c r="O2" s="30"/>
    </row>
    <row r="3" spans="1:25" ht="12" customHeight="1" thickBot="1" x14ac:dyDescent="0.35">
      <c r="A3" s="243"/>
      <c r="B3" s="243"/>
      <c r="C3" s="243"/>
      <c r="D3" s="243"/>
      <c r="E3" s="243"/>
      <c r="F3" s="243"/>
      <c r="G3" s="243"/>
      <c r="H3" s="243"/>
      <c r="I3" s="243"/>
      <c r="J3" s="243"/>
    </row>
    <row r="4" spans="1:25" ht="211.5" customHeight="1" x14ac:dyDescent="0.3">
      <c r="A4" s="178" t="s">
        <v>8</v>
      </c>
      <c r="B4" s="184" t="s">
        <v>48</v>
      </c>
      <c r="C4" s="187" t="s">
        <v>652</v>
      </c>
      <c r="D4" s="184" t="s">
        <v>524</v>
      </c>
      <c r="E4" s="187" t="s">
        <v>523</v>
      </c>
      <c r="F4" s="184" t="s">
        <v>237</v>
      </c>
      <c r="G4" s="184" t="s">
        <v>238</v>
      </c>
      <c r="H4" s="184" t="s">
        <v>653</v>
      </c>
      <c r="I4" s="184" t="s">
        <v>239</v>
      </c>
      <c r="J4" s="185" t="s">
        <v>108</v>
      </c>
      <c r="X4" s="2"/>
      <c r="Y4" s="37"/>
    </row>
    <row r="5" spans="1:25" ht="19.5" thickBot="1" x14ac:dyDescent="0.35">
      <c r="A5" s="181">
        <v>1</v>
      </c>
      <c r="B5" s="182">
        <v>2</v>
      </c>
      <c r="C5" s="182">
        <v>3</v>
      </c>
      <c r="D5" s="182">
        <v>4</v>
      </c>
      <c r="E5" s="193">
        <v>5</v>
      </c>
      <c r="F5" s="182">
        <v>6</v>
      </c>
      <c r="G5" s="182">
        <v>7</v>
      </c>
      <c r="H5" s="182">
        <v>8</v>
      </c>
      <c r="I5" s="182">
        <v>9</v>
      </c>
      <c r="J5" s="183">
        <v>10</v>
      </c>
      <c r="X5" s="2"/>
      <c r="Y5" s="37"/>
    </row>
    <row r="6" spans="1:25" x14ac:dyDescent="0.3">
      <c r="A6" s="323" t="str">
        <f t="array" ref="A6:A35">НомерацияМероприятий_п2</f>
        <v/>
      </c>
      <c r="B6" s="318" t="str">
        <f t="array" ref="B6:B35">Мероприятия_п2</f>
        <v/>
      </c>
      <c r="C6" s="315"/>
      <c r="D6" s="301"/>
      <c r="E6" s="301"/>
      <c r="F6" s="315"/>
      <c r="G6" s="301"/>
      <c r="H6" s="315"/>
      <c r="I6" s="301"/>
      <c r="J6" s="315"/>
      <c r="K6" s="3"/>
      <c r="L6" s="3"/>
      <c r="M6" s="3"/>
      <c r="N6" s="3"/>
      <c r="O6" s="3"/>
      <c r="P6" s="3"/>
      <c r="X6" s="2"/>
      <c r="Y6" s="37"/>
    </row>
    <row r="7" spans="1:25" x14ac:dyDescent="0.3">
      <c r="A7" s="324" t="str">
        <v/>
      </c>
      <c r="B7" s="16" t="str">
        <v/>
      </c>
      <c r="C7" s="316"/>
      <c r="D7" s="304"/>
      <c r="E7" s="304"/>
      <c r="F7" s="316"/>
      <c r="G7" s="304"/>
      <c r="H7" s="316"/>
      <c r="I7" s="304"/>
      <c r="J7" s="316"/>
      <c r="K7" s="3"/>
      <c r="L7" s="3"/>
      <c r="M7" s="3"/>
      <c r="N7" s="3"/>
      <c r="O7" s="3"/>
      <c r="P7" s="3"/>
      <c r="X7" s="2"/>
      <c r="Y7" s="37"/>
    </row>
    <row r="8" spans="1:25" x14ac:dyDescent="0.3">
      <c r="A8" s="324" t="str">
        <v/>
      </c>
      <c r="B8" s="16" t="str">
        <v/>
      </c>
      <c r="C8" s="316"/>
      <c r="D8" s="304"/>
      <c r="E8" s="304"/>
      <c r="F8" s="316"/>
      <c r="G8" s="304"/>
      <c r="H8" s="316"/>
      <c r="I8" s="304"/>
      <c r="J8" s="316"/>
      <c r="K8" s="3"/>
      <c r="L8" s="3"/>
      <c r="M8" s="3"/>
      <c r="N8" s="3"/>
      <c r="O8" s="3"/>
      <c r="P8" s="3"/>
      <c r="X8" s="2"/>
      <c r="Y8" s="37"/>
    </row>
    <row r="9" spans="1:25" x14ac:dyDescent="0.3">
      <c r="A9" s="324" t="str">
        <v/>
      </c>
      <c r="B9" s="16" t="str">
        <v/>
      </c>
      <c r="C9" s="316"/>
      <c r="D9" s="304"/>
      <c r="E9" s="304"/>
      <c r="F9" s="316"/>
      <c r="G9" s="304"/>
      <c r="H9" s="316"/>
      <c r="I9" s="304"/>
      <c r="J9" s="316"/>
      <c r="K9" s="3"/>
      <c r="L9" s="3"/>
      <c r="M9" s="3"/>
      <c r="N9" s="3"/>
      <c r="O9" s="3"/>
      <c r="P9" s="3"/>
      <c r="X9" s="2"/>
      <c r="Y9" s="37"/>
    </row>
    <row r="10" spans="1:25" x14ac:dyDescent="0.3">
      <c r="A10" s="324" t="str">
        <v/>
      </c>
      <c r="B10" s="16" t="str">
        <v/>
      </c>
      <c r="C10" s="316"/>
      <c r="D10" s="304"/>
      <c r="E10" s="304"/>
      <c r="F10" s="316"/>
      <c r="G10" s="304"/>
      <c r="H10" s="316"/>
      <c r="I10" s="304"/>
      <c r="J10" s="316"/>
      <c r="K10" s="3"/>
      <c r="L10" s="3"/>
      <c r="M10" s="3"/>
      <c r="N10" s="3"/>
      <c r="O10" s="3"/>
      <c r="P10" s="3"/>
      <c r="X10" s="2"/>
      <c r="Y10" s="37"/>
    </row>
    <row r="11" spans="1:25" x14ac:dyDescent="0.3">
      <c r="A11" s="324" t="str">
        <v/>
      </c>
      <c r="B11" s="16" t="str">
        <v/>
      </c>
      <c r="C11" s="316"/>
      <c r="D11" s="304"/>
      <c r="E11" s="304"/>
      <c r="F11" s="316"/>
      <c r="G11" s="304"/>
      <c r="H11" s="316"/>
      <c r="I11" s="304"/>
      <c r="J11" s="316"/>
      <c r="K11" s="3"/>
      <c r="L11" s="3"/>
      <c r="M11" s="3"/>
      <c r="N11" s="3"/>
      <c r="O11" s="3"/>
      <c r="P11" s="3"/>
      <c r="X11" s="2"/>
      <c r="Y11" s="37"/>
    </row>
    <row r="12" spans="1:25" x14ac:dyDescent="0.3">
      <c r="A12" s="324" t="str">
        <v/>
      </c>
      <c r="B12" s="16" t="str">
        <v/>
      </c>
      <c r="C12" s="316"/>
      <c r="D12" s="304"/>
      <c r="E12" s="304"/>
      <c r="F12" s="316"/>
      <c r="G12" s="304"/>
      <c r="H12" s="316"/>
      <c r="I12" s="304"/>
      <c r="J12" s="316"/>
      <c r="K12" s="3"/>
      <c r="L12" s="3"/>
      <c r="M12" s="3"/>
      <c r="N12" s="3"/>
      <c r="O12" s="3"/>
      <c r="P12" s="3"/>
      <c r="X12" s="2"/>
      <c r="Y12" s="37"/>
    </row>
    <row r="13" spans="1:25" x14ac:dyDescent="0.3">
      <c r="A13" s="324" t="str">
        <v/>
      </c>
      <c r="B13" s="16" t="str">
        <v/>
      </c>
      <c r="C13" s="316"/>
      <c r="D13" s="304"/>
      <c r="E13" s="304"/>
      <c r="F13" s="316"/>
      <c r="G13" s="304"/>
      <c r="H13" s="316"/>
      <c r="I13" s="304"/>
      <c r="J13" s="316"/>
      <c r="K13" s="3"/>
      <c r="L13" s="3"/>
      <c r="M13" s="3"/>
      <c r="N13" s="3"/>
      <c r="O13" s="3"/>
      <c r="P13" s="3"/>
      <c r="X13" s="2"/>
      <c r="Y13" s="37"/>
    </row>
    <row r="14" spans="1:25" x14ac:dyDescent="0.3">
      <c r="A14" s="324" t="str">
        <v/>
      </c>
      <c r="B14" s="16" t="str">
        <v/>
      </c>
      <c r="C14" s="316"/>
      <c r="D14" s="304"/>
      <c r="E14" s="304"/>
      <c r="F14" s="316"/>
      <c r="G14" s="304"/>
      <c r="H14" s="316"/>
      <c r="I14" s="304"/>
      <c r="J14" s="316"/>
      <c r="K14" s="3"/>
      <c r="L14" s="3"/>
      <c r="M14" s="3"/>
      <c r="N14" s="3"/>
      <c r="O14" s="3"/>
      <c r="P14" s="3"/>
      <c r="X14" s="2"/>
      <c r="Y14" s="37"/>
    </row>
    <row r="15" spans="1:25" x14ac:dyDescent="0.3">
      <c r="A15" s="324" t="str">
        <v/>
      </c>
      <c r="B15" s="16" t="str">
        <v/>
      </c>
      <c r="C15" s="316"/>
      <c r="D15" s="304"/>
      <c r="E15" s="304"/>
      <c r="F15" s="316"/>
      <c r="G15" s="304"/>
      <c r="H15" s="316"/>
      <c r="I15" s="304"/>
      <c r="J15" s="316"/>
      <c r="K15" s="3"/>
      <c r="L15" s="3"/>
      <c r="M15" s="3"/>
      <c r="N15" s="3"/>
      <c r="O15" s="3"/>
      <c r="P15" s="3"/>
      <c r="X15" s="2"/>
      <c r="Y15" s="37"/>
    </row>
    <row r="16" spans="1:25" x14ac:dyDescent="0.3">
      <c r="A16" s="324" t="str">
        <v/>
      </c>
      <c r="B16" s="16" t="str">
        <v/>
      </c>
      <c r="C16" s="316"/>
      <c r="D16" s="304"/>
      <c r="E16" s="304"/>
      <c r="F16" s="316"/>
      <c r="G16" s="304"/>
      <c r="H16" s="316"/>
      <c r="I16" s="304"/>
      <c r="J16" s="316"/>
      <c r="K16" s="3"/>
      <c r="L16" s="3"/>
      <c r="M16" s="3"/>
      <c r="N16" s="3"/>
      <c r="O16" s="3"/>
      <c r="P16" s="3"/>
      <c r="X16" s="2"/>
      <c r="Y16" s="37"/>
    </row>
    <row r="17" spans="1:25" x14ac:dyDescent="0.3">
      <c r="A17" s="324" t="str">
        <v/>
      </c>
      <c r="B17" s="16" t="str">
        <v/>
      </c>
      <c r="C17" s="316"/>
      <c r="D17" s="304"/>
      <c r="E17" s="304"/>
      <c r="F17" s="316"/>
      <c r="G17" s="304"/>
      <c r="H17" s="316"/>
      <c r="I17" s="304"/>
      <c r="J17" s="316"/>
      <c r="K17" s="3"/>
      <c r="L17" s="3"/>
      <c r="M17" s="3"/>
      <c r="N17" s="3"/>
      <c r="O17" s="3"/>
      <c r="P17" s="3"/>
      <c r="X17" s="2"/>
      <c r="Y17" s="37"/>
    </row>
    <row r="18" spans="1:25" x14ac:dyDescent="0.3">
      <c r="A18" s="324" t="str">
        <v/>
      </c>
      <c r="B18" s="16" t="str">
        <v/>
      </c>
      <c r="C18" s="316"/>
      <c r="D18" s="304"/>
      <c r="E18" s="304"/>
      <c r="F18" s="316"/>
      <c r="G18" s="304"/>
      <c r="H18" s="316"/>
      <c r="I18" s="304"/>
      <c r="J18" s="316"/>
      <c r="K18" s="3"/>
      <c r="L18" s="3"/>
      <c r="M18" s="3"/>
      <c r="N18" s="3"/>
      <c r="O18" s="3"/>
      <c r="P18" s="3"/>
      <c r="X18" s="2"/>
      <c r="Y18" s="37"/>
    </row>
    <row r="19" spans="1:25" x14ac:dyDescent="0.3">
      <c r="A19" s="324" t="str">
        <v/>
      </c>
      <c r="B19" s="16" t="str">
        <v/>
      </c>
      <c r="C19" s="316"/>
      <c r="D19" s="304"/>
      <c r="E19" s="304"/>
      <c r="F19" s="316"/>
      <c r="G19" s="304"/>
      <c r="H19" s="316"/>
      <c r="I19" s="304"/>
      <c r="J19" s="316"/>
      <c r="K19" s="3"/>
      <c r="L19" s="3"/>
      <c r="M19" s="3"/>
      <c r="N19" s="3"/>
      <c r="O19" s="3"/>
      <c r="P19" s="3"/>
      <c r="X19" s="2"/>
      <c r="Y19" s="37"/>
    </row>
    <row r="20" spans="1:25" x14ac:dyDescent="0.3">
      <c r="A20" s="324" t="str">
        <v/>
      </c>
      <c r="B20" s="16" t="str">
        <v/>
      </c>
      <c r="C20" s="316"/>
      <c r="D20" s="304"/>
      <c r="E20" s="304"/>
      <c r="F20" s="316"/>
      <c r="G20" s="304"/>
      <c r="H20" s="316"/>
      <c r="I20" s="304"/>
      <c r="J20" s="316"/>
      <c r="K20" s="3"/>
      <c r="L20" s="3"/>
      <c r="M20" s="3"/>
      <c r="N20" s="3"/>
      <c r="O20" s="3"/>
      <c r="P20" s="3"/>
      <c r="X20" s="2"/>
      <c r="Y20" s="37"/>
    </row>
    <row r="21" spans="1:25" x14ac:dyDescent="0.3">
      <c r="A21" s="324" t="str">
        <v/>
      </c>
      <c r="B21" s="16" t="str">
        <v/>
      </c>
      <c r="C21" s="316"/>
      <c r="D21" s="304"/>
      <c r="E21" s="304"/>
      <c r="F21" s="316"/>
      <c r="G21" s="304"/>
      <c r="H21" s="316"/>
      <c r="I21" s="304"/>
      <c r="J21" s="316"/>
      <c r="K21" s="3"/>
      <c r="L21" s="3"/>
      <c r="M21" s="3"/>
      <c r="N21" s="3"/>
      <c r="O21" s="3"/>
      <c r="P21" s="3"/>
      <c r="X21" s="2"/>
      <c r="Y21" s="37"/>
    </row>
    <row r="22" spans="1:25" x14ac:dyDescent="0.3">
      <c r="A22" s="324" t="str">
        <v/>
      </c>
      <c r="B22" s="16" t="str">
        <v/>
      </c>
      <c r="C22" s="316"/>
      <c r="D22" s="304"/>
      <c r="E22" s="304"/>
      <c r="F22" s="316"/>
      <c r="G22" s="304"/>
      <c r="H22" s="316"/>
      <c r="I22" s="304"/>
      <c r="J22" s="316"/>
      <c r="K22" s="3"/>
      <c r="L22" s="3"/>
      <c r="M22" s="3"/>
      <c r="N22" s="3"/>
      <c r="O22" s="3"/>
      <c r="P22" s="3"/>
      <c r="X22" s="2"/>
      <c r="Y22" s="37"/>
    </row>
    <row r="23" spans="1:25" x14ac:dyDescent="0.3">
      <c r="A23" s="324" t="str">
        <v/>
      </c>
      <c r="B23" s="16" t="str">
        <v/>
      </c>
      <c r="C23" s="316"/>
      <c r="D23" s="304"/>
      <c r="E23" s="304"/>
      <c r="F23" s="316"/>
      <c r="G23" s="304"/>
      <c r="H23" s="316"/>
      <c r="I23" s="304"/>
      <c r="J23" s="316"/>
      <c r="K23" s="3"/>
      <c r="L23" s="3"/>
      <c r="M23" s="3"/>
      <c r="N23" s="3"/>
      <c r="O23" s="3"/>
      <c r="P23" s="3"/>
      <c r="X23" s="2"/>
      <c r="Y23" s="37"/>
    </row>
    <row r="24" spans="1:25" x14ac:dyDescent="0.3">
      <c r="A24" s="324" t="str">
        <v/>
      </c>
      <c r="B24" s="16" t="str">
        <v/>
      </c>
      <c r="C24" s="316"/>
      <c r="D24" s="304"/>
      <c r="E24" s="304"/>
      <c r="F24" s="316"/>
      <c r="G24" s="304"/>
      <c r="H24" s="316"/>
      <c r="I24" s="304"/>
      <c r="J24" s="316"/>
      <c r="K24" s="3"/>
      <c r="L24" s="3"/>
      <c r="M24" s="3"/>
      <c r="N24" s="3"/>
      <c r="O24" s="3"/>
      <c r="P24" s="3"/>
      <c r="X24" s="2"/>
      <c r="Y24" s="37"/>
    </row>
    <row r="25" spans="1:25" x14ac:dyDescent="0.3">
      <c r="A25" s="324" t="str">
        <v/>
      </c>
      <c r="B25" s="16" t="str">
        <v/>
      </c>
      <c r="C25" s="316"/>
      <c r="D25" s="304"/>
      <c r="E25" s="304"/>
      <c r="F25" s="316"/>
      <c r="G25" s="304"/>
      <c r="H25" s="316"/>
      <c r="I25" s="304"/>
      <c r="J25" s="316"/>
      <c r="K25" s="3"/>
      <c r="L25" s="3"/>
      <c r="M25" s="3"/>
      <c r="N25" s="3"/>
      <c r="O25" s="3"/>
      <c r="P25" s="3"/>
      <c r="X25" s="2"/>
      <c r="Y25" s="37"/>
    </row>
    <row r="26" spans="1:25" x14ac:dyDescent="0.3">
      <c r="A26" s="324" t="str">
        <v/>
      </c>
      <c r="B26" s="16" t="str">
        <v/>
      </c>
      <c r="C26" s="316"/>
      <c r="D26" s="304"/>
      <c r="E26" s="304"/>
      <c r="F26" s="316"/>
      <c r="G26" s="304"/>
      <c r="H26" s="316"/>
      <c r="I26" s="304"/>
      <c r="J26" s="316"/>
      <c r="K26" s="3"/>
      <c r="L26" s="3"/>
      <c r="M26" s="3"/>
      <c r="N26" s="3"/>
      <c r="O26" s="3"/>
      <c r="P26" s="3"/>
      <c r="X26" s="2"/>
      <c r="Y26" s="37"/>
    </row>
    <row r="27" spans="1:25" x14ac:dyDescent="0.3">
      <c r="A27" s="324" t="str">
        <v/>
      </c>
      <c r="B27" s="16" t="str">
        <v/>
      </c>
      <c r="C27" s="316"/>
      <c r="D27" s="304"/>
      <c r="E27" s="304"/>
      <c r="F27" s="316"/>
      <c r="G27" s="304"/>
      <c r="H27" s="316"/>
      <c r="I27" s="304"/>
      <c r="J27" s="316"/>
      <c r="K27" s="3"/>
      <c r="L27" s="3"/>
      <c r="M27" s="3"/>
      <c r="N27" s="3"/>
      <c r="O27" s="3"/>
      <c r="P27" s="3"/>
      <c r="X27" s="2"/>
      <c r="Y27" s="37"/>
    </row>
    <row r="28" spans="1:25" x14ac:dyDescent="0.3">
      <c r="A28" s="324" t="str">
        <v/>
      </c>
      <c r="B28" s="16" t="str">
        <v/>
      </c>
      <c r="C28" s="316"/>
      <c r="D28" s="304"/>
      <c r="E28" s="304"/>
      <c r="F28" s="316"/>
      <c r="G28" s="304"/>
      <c r="H28" s="316"/>
      <c r="I28" s="304"/>
      <c r="J28" s="316"/>
      <c r="K28" s="3"/>
      <c r="L28" s="3"/>
      <c r="M28" s="3"/>
      <c r="N28" s="3"/>
      <c r="O28" s="3"/>
      <c r="P28" s="3"/>
      <c r="X28" s="2"/>
      <c r="Y28" s="37"/>
    </row>
    <row r="29" spans="1:25" x14ac:dyDescent="0.3">
      <c r="A29" s="324" t="str">
        <v/>
      </c>
      <c r="B29" s="16" t="str">
        <v/>
      </c>
      <c r="C29" s="316"/>
      <c r="D29" s="304"/>
      <c r="E29" s="304"/>
      <c r="F29" s="316"/>
      <c r="G29" s="304"/>
      <c r="H29" s="316"/>
      <c r="I29" s="304"/>
      <c r="J29" s="316"/>
      <c r="K29" s="3"/>
      <c r="L29" s="3"/>
      <c r="M29" s="3"/>
      <c r="N29" s="3"/>
      <c r="O29" s="3"/>
      <c r="P29" s="3"/>
      <c r="X29" s="2"/>
      <c r="Y29" s="37"/>
    </row>
    <row r="30" spans="1:25" x14ac:dyDescent="0.3">
      <c r="A30" s="324" t="str">
        <v/>
      </c>
      <c r="B30" s="16" t="str">
        <v/>
      </c>
      <c r="C30" s="316"/>
      <c r="D30" s="304"/>
      <c r="E30" s="304"/>
      <c r="F30" s="316"/>
      <c r="G30" s="304"/>
      <c r="H30" s="316"/>
      <c r="I30" s="304"/>
      <c r="J30" s="316"/>
      <c r="K30" s="3"/>
      <c r="L30" s="3"/>
      <c r="M30" s="3"/>
      <c r="N30" s="3"/>
      <c r="O30" s="3"/>
      <c r="P30" s="3"/>
      <c r="X30" s="2"/>
      <c r="Y30" s="37"/>
    </row>
    <row r="31" spans="1:25" x14ac:dyDescent="0.3">
      <c r="A31" s="324" t="str">
        <v/>
      </c>
      <c r="B31" s="16" t="str">
        <v/>
      </c>
      <c r="C31" s="316"/>
      <c r="D31" s="304"/>
      <c r="E31" s="304"/>
      <c r="F31" s="316"/>
      <c r="G31" s="304"/>
      <c r="H31" s="316"/>
      <c r="I31" s="304"/>
      <c r="J31" s="316"/>
      <c r="K31" s="3"/>
      <c r="L31" s="3"/>
      <c r="M31" s="3"/>
      <c r="N31" s="3"/>
      <c r="O31" s="3"/>
      <c r="P31" s="3"/>
      <c r="X31" s="2"/>
      <c r="Y31" s="37"/>
    </row>
    <row r="32" spans="1:25" x14ac:dyDescent="0.3">
      <c r="A32" s="324" t="str">
        <v/>
      </c>
      <c r="B32" s="16" t="str">
        <v/>
      </c>
      <c r="C32" s="316"/>
      <c r="D32" s="304"/>
      <c r="E32" s="304"/>
      <c r="F32" s="316"/>
      <c r="G32" s="304"/>
      <c r="H32" s="316"/>
      <c r="I32" s="304"/>
      <c r="J32" s="316"/>
      <c r="K32" s="3"/>
      <c r="L32" s="3"/>
      <c r="M32" s="3"/>
      <c r="N32" s="3"/>
      <c r="O32" s="3"/>
      <c r="P32" s="3"/>
      <c r="X32" s="2"/>
      <c r="Y32" s="37"/>
    </row>
    <row r="33" spans="1:25" x14ac:dyDescent="0.3">
      <c r="A33" s="324" t="str">
        <v/>
      </c>
      <c r="B33" s="16" t="str">
        <v/>
      </c>
      <c r="C33" s="316"/>
      <c r="D33" s="304"/>
      <c r="E33" s="304"/>
      <c r="F33" s="316"/>
      <c r="G33" s="304"/>
      <c r="H33" s="316"/>
      <c r="I33" s="304"/>
      <c r="J33" s="316"/>
      <c r="K33" s="3"/>
      <c r="L33" s="3"/>
      <c r="M33" s="3"/>
      <c r="N33" s="3"/>
      <c r="O33" s="3"/>
      <c r="P33" s="3"/>
      <c r="X33" s="2"/>
      <c r="Y33" s="37"/>
    </row>
    <row r="34" spans="1:25" x14ac:dyDescent="0.3">
      <c r="A34" s="324" t="str">
        <v/>
      </c>
      <c r="B34" s="16" t="str">
        <v/>
      </c>
      <c r="C34" s="316"/>
      <c r="D34" s="304"/>
      <c r="E34" s="304"/>
      <c r="F34" s="316"/>
      <c r="G34" s="304"/>
      <c r="H34" s="316"/>
      <c r="I34" s="304"/>
      <c r="J34" s="316"/>
      <c r="K34" s="3"/>
      <c r="L34" s="3"/>
      <c r="M34" s="3"/>
      <c r="N34" s="3"/>
      <c r="O34" s="3"/>
      <c r="P34" s="3"/>
      <c r="X34" s="2"/>
      <c r="Y34" s="37"/>
    </row>
    <row r="35" spans="1:25" x14ac:dyDescent="0.3">
      <c r="A35" s="324" t="str">
        <v/>
      </c>
      <c r="B35" s="16" t="str">
        <v/>
      </c>
      <c r="C35" s="316"/>
      <c r="D35" s="304"/>
      <c r="E35" s="304"/>
      <c r="F35" s="316"/>
      <c r="G35" s="304"/>
      <c r="H35" s="316"/>
      <c r="I35" s="304"/>
      <c r="J35" s="316"/>
      <c r="K35" s="3"/>
      <c r="L35" s="3"/>
      <c r="M35" s="3"/>
      <c r="N35" s="3"/>
      <c r="O35" s="3"/>
      <c r="P35" s="3"/>
      <c r="X35" s="2"/>
      <c r="Y35" s="37"/>
    </row>
    <row r="36" spans="1:25" s="30" customFormat="1" ht="68.25" customHeight="1" x14ac:dyDescent="0.3">
      <c r="A36" s="241" t="s">
        <v>631</v>
      </c>
      <c r="B36" s="241"/>
      <c r="C36" s="241"/>
      <c r="D36" s="241"/>
      <c r="E36" s="241"/>
      <c r="F36" s="241"/>
      <c r="G36" s="241"/>
      <c r="H36" s="241"/>
      <c r="I36" s="241"/>
      <c r="J36" s="241"/>
      <c r="K36" s="74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37"/>
    </row>
    <row r="37" spans="1:25" s="63" customFormat="1" ht="54.75" customHeight="1" x14ac:dyDescent="0.3">
      <c r="A37" s="242" t="s">
        <v>632</v>
      </c>
      <c r="B37" s="242"/>
      <c r="C37" s="242"/>
      <c r="D37" s="242"/>
      <c r="E37" s="242"/>
      <c r="F37" s="242"/>
      <c r="G37" s="242"/>
      <c r="H37" s="242"/>
      <c r="I37" s="242"/>
      <c r="J37" s="242"/>
      <c r="K37" s="75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23"/>
    </row>
  </sheetData>
  <sheetProtection password="CAB2" sheet="1" objects="1" scenarios="1" formatColumns="0" formatRows="0" selectLockedCells="1"/>
  <mergeCells count="3">
    <mergeCell ref="A36:J36"/>
    <mergeCell ref="A37:J37"/>
    <mergeCell ref="A2:J3"/>
  </mergeCells>
  <dataValidations count="3">
    <dataValidation type="list" allowBlank="1" showInputMessage="1" showErrorMessage="1" sqref="I6:I35 G6:G35 D6:D35">
      <formula1>Список_ДаНет</formula1>
    </dataValidation>
    <dataValidation type="list" allowBlank="1" showInputMessage="1" showErrorMessage="1" sqref="C6:C35">
      <formula1>Список_ТребуетсяЛи</formula1>
    </dataValidation>
    <dataValidation type="whole" operator="greaterThan" allowBlank="1" showInputMessage="1" showErrorMessage="1" sqref="E6:E35">
      <formula1>0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9" scale="49" fitToHeight="1000" orientation="landscape" r:id="rId1"/>
  <headerFooter>
    <oddFooter>&amp;L&amp;"Times New Roman,обычный"&amp;12&amp;A&amp;R&amp;"Times New Roman,обычный"&amp;12&amp;P из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2:W37"/>
  <sheetViews>
    <sheetView showGridLines="0" view="pageBreakPreview" zoomScale="60" zoomScaleNormal="50" workbookViewId="0">
      <pane xSplit="1" ySplit="5" topLeftCell="B6" activePane="bottomRight" state="frozen"/>
      <selection activeCell="E53" sqref="E53"/>
      <selection pane="topRight" activeCell="E53" sqref="E53"/>
      <selection pane="bottomLeft" activeCell="E53" sqref="E53"/>
      <selection pane="bottomRight" activeCell="C6" sqref="C6"/>
    </sheetView>
  </sheetViews>
  <sheetFormatPr defaultRowHeight="18.75" x14ac:dyDescent="0.3"/>
  <cols>
    <col min="1" max="1" width="7.28515625" style="2" customWidth="1"/>
    <col min="2" max="2" width="36.42578125" style="2" customWidth="1"/>
    <col min="3" max="3" width="18" style="2" customWidth="1"/>
    <col min="4" max="4" width="38.28515625" style="2" customWidth="1"/>
    <col min="5" max="5" width="37.42578125" style="2" customWidth="1"/>
    <col min="6" max="6" width="19" style="2" customWidth="1"/>
    <col min="7" max="7" width="33" style="2" customWidth="1"/>
    <col min="8" max="8" width="19" style="2" customWidth="1"/>
    <col min="9" max="9" width="24.7109375" style="2" customWidth="1"/>
    <col min="10" max="10" width="22.5703125" style="2" customWidth="1"/>
    <col min="11" max="11" width="20.42578125" style="2" customWidth="1"/>
    <col min="12" max="12" width="21.140625" style="2" customWidth="1"/>
    <col min="13" max="13" width="22" style="2" customWidth="1"/>
    <col min="14" max="14" width="38.140625" style="2" bestFit="1" customWidth="1"/>
    <col min="15" max="15" width="27.85546875" style="2" bestFit="1" customWidth="1"/>
    <col min="16" max="16" width="22.7109375" style="2" bestFit="1" customWidth="1"/>
    <col min="17" max="18" width="21.28515625" style="2" bestFit="1" customWidth="1"/>
    <col min="19" max="19" width="23" style="2" bestFit="1" customWidth="1"/>
    <col min="20" max="22" width="12.7109375" style="2" customWidth="1"/>
    <col min="23" max="23" width="9.140625" style="37"/>
    <col min="24" max="16384" width="9.140625" style="2"/>
  </cols>
  <sheetData>
    <row r="2" spans="1:8" ht="22.5" x14ac:dyDescent="0.3">
      <c r="A2" s="12" t="s">
        <v>114</v>
      </c>
      <c r="B2" s="12"/>
    </row>
    <row r="3" spans="1:8" ht="19.5" thickBot="1" x14ac:dyDescent="0.35"/>
    <row r="4" spans="1:8" ht="148.5" customHeight="1" x14ac:dyDescent="0.3">
      <c r="A4" s="178" t="s">
        <v>8</v>
      </c>
      <c r="B4" s="184" t="s">
        <v>48</v>
      </c>
      <c r="C4" s="184" t="s">
        <v>109</v>
      </c>
      <c r="D4" s="184" t="s">
        <v>110</v>
      </c>
      <c r="E4" s="184" t="s">
        <v>111</v>
      </c>
      <c r="F4" s="184" t="s">
        <v>112</v>
      </c>
      <c r="G4" s="185" t="s">
        <v>113</v>
      </c>
      <c r="H4" s="9"/>
    </row>
    <row r="5" spans="1:8" ht="19.5" thickBot="1" x14ac:dyDescent="0.35">
      <c r="A5" s="181">
        <v>1</v>
      </c>
      <c r="B5" s="182">
        <v>2</v>
      </c>
      <c r="C5" s="182">
        <v>3</v>
      </c>
      <c r="D5" s="182">
        <v>4</v>
      </c>
      <c r="E5" s="182">
        <v>5</v>
      </c>
      <c r="F5" s="182">
        <v>6</v>
      </c>
      <c r="G5" s="183">
        <v>7</v>
      </c>
      <c r="H5" s="11"/>
    </row>
    <row r="6" spans="1:8" x14ac:dyDescent="0.3">
      <c r="A6" s="327" t="str">
        <f t="array" ref="A6:A35">НомерацияМероприятий_п2</f>
        <v/>
      </c>
      <c r="B6" s="318" t="str">
        <f t="array" ref="B6:B35">Мероприятия_п2</f>
        <v/>
      </c>
      <c r="C6" s="301"/>
      <c r="D6" s="315"/>
      <c r="E6" s="315"/>
      <c r="F6" s="301"/>
      <c r="G6" s="315"/>
      <c r="H6" s="3"/>
    </row>
    <row r="7" spans="1:8" x14ac:dyDescent="0.3">
      <c r="A7" s="328" t="str">
        <v/>
      </c>
      <c r="B7" s="16" t="str">
        <v/>
      </c>
      <c r="C7" s="304"/>
      <c r="D7" s="316"/>
      <c r="E7" s="316"/>
      <c r="F7" s="304"/>
      <c r="G7" s="316"/>
      <c r="H7" s="3"/>
    </row>
    <row r="8" spans="1:8" x14ac:dyDescent="0.3">
      <c r="A8" s="328" t="str">
        <v/>
      </c>
      <c r="B8" s="16" t="str">
        <v/>
      </c>
      <c r="C8" s="304"/>
      <c r="D8" s="316"/>
      <c r="E8" s="316"/>
      <c r="F8" s="304"/>
      <c r="G8" s="316"/>
      <c r="H8" s="3"/>
    </row>
    <row r="9" spans="1:8" x14ac:dyDescent="0.3">
      <c r="A9" s="328" t="str">
        <v/>
      </c>
      <c r="B9" s="16" t="str">
        <v/>
      </c>
      <c r="C9" s="304"/>
      <c r="D9" s="316"/>
      <c r="E9" s="316"/>
      <c r="F9" s="304"/>
      <c r="G9" s="316"/>
      <c r="H9" s="3"/>
    </row>
    <row r="10" spans="1:8" x14ac:dyDescent="0.3">
      <c r="A10" s="328" t="str">
        <v/>
      </c>
      <c r="B10" s="16" t="str">
        <v/>
      </c>
      <c r="C10" s="304"/>
      <c r="D10" s="316"/>
      <c r="E10" s="316"/>
      <c r="F10" s="304"/>
      <c r="G10" s="316"/>
      <c r="H10" s="3"/>
    </row>
    <row r="11" spans="1:8" x14ac:dyDescent="0.3">
      <c r="A11" s="328" t="str">
        <v/>
      </c>
      <c r="B11" s="16" t="str">
        <v/>
      </c>
      <c r="C11" s="304"/>
      <c r="D11" s="316"/>
      <c r="E11" s="316"/>
      <c r="F11" s="304"/>
      <c r="G11" s="316"/>
      <c r="H11" s="3"/>
    </row>
    <row r="12" spans="1:8" x14ac:dyDescent="0.3">
      <c r="A12" s="328" t="str">
        <v/>
      </c>
      <c r="B12" s="16" t="str">
        <v/>
      </c>
      <c r="C12" s="304"/>
      <c r="D12" s="316"/>
      <c r="E12" s="316"/>
      <c r="F12" s="304"/>
      <c r="G12" s="316"/>
      <c r="H12" s="3"/>
    </row>
    <row r="13" spans="1:8" x14ac:dyDescent="0.3">
      <c r="A13" s="328" t="str">
        <v/>
      </c>
      <c r="B13" s="16" t="str">
        <v/>
      </c>
      <c r="C13" s="304"/>
      <c r="D13" s="316"/>
      <c r="E13" s="316"/>
      <c r="F13" s="304"/>
      <c r="G13" s="316"/>
      <c r="H13" s="3"/>
    </row>
    <row r="14" spans="1:8" x14ac:dyDescent="0.3">
      <c r="A14" s="328" t="str">
        <v/>
      </c>
      <c r="B14" s="16" t="str">
        <v/>
      </c>
      <c r="C14" s="304"/>
      <c r="D14" s="316"/>
      <c r="E14" s="316"/>
      <c r="F14" s="304"/>
      <c r="G14" s="316"/>
      <c r="H14" s="3"/>
    </row>
    <row r="15" spans="1:8" x14ac:dyDescent="0.3">
      <c r="A15" s="328" t="str">
        <v/>
      </c>
      <c r="B15" s="16" t="str">
        <v/>
      </c>
      <c r="C15" s="304"/>
      <c r="D15" s="316"/>
      <c r="E15" s="316"/>
      <c r="F15" s="304"/>
      <c r="G15" s="316"/>
      <c r="H15" s="3"/>
    </row>
    <row r="16" spans="1:8" x14ac:dyDescent="0.3">
      <c r="A16" s="328" t="str">
        <v/>
      </c>
      <c r="B16" s="16" t="str">
        <v/>
      </c>
      <c r="C16" s="304"/>
      <c r="D16" s="316"/>
      <c r="E16" s="316"/>
      <c r="F16" s="304"/>
      <c r="G16" s="316"/>
      <c r="H16" s="3"/>
    </row>
    <row r="17" spans="1:8" x14ac:dyDescent="0.3">
      <c r="A17" s="328" t="str">
        <v/>
      </c>
      <c r="B17" s="16" t="str">
        <v/>
      </c>
      <c r="C17" s="304"/>
      <c r="D17" s="316"/>
      <c r="E17" s="316"/>
      <c r="F17" s="304"/>
      <c r="G17" s="316"/>
      <c r="H17" s="3"/>
    </row>
    <row r="18" spans="1:8" x14ac:dyDescent="0.3">
      <c r="A18" s="328" t="str">
        <v/>
      </c>
      <c r="B18" s="16" t="str">
        <v/>
      </c>
      <c r="C18" s="304"/>
      <c r="D18" s="316"/>
      <c r="E18" s="316"/>
      <c r="F18" s="304"/>
      <c r="G18" s="316"/>
      <c r="H18" s="3"/>
    </row>
    <row r="19" spans="1:8" x14ac:dyDescent="0.3">
      <c r="A19" s="328" t="str">
        <v/>
      </c>
      <c r="B19" s="16" t="str">
        <v/>
      </c>
      <c r="C19" s="304"/>
      <c r="D19" s="316"/>
      <c r="E19" s="316"/>
      <c r="F19" s="304"/>
      <c r="G19" s="316"/>
      <c r="H19" s="3"/>
    </row>
    <row r="20" spans="1:8" x14ac:dyDescent="0.3">
      <c r="A20" s="328" t="str">
        <v/>
      </c>
      <c r="B20" s="16" t="str">
        <v/>
      </c>
      <c r="C20" s="304"/>
      <c r="D20" s="316"/>
      <c r="E20" s="316"/>
      <c r="F20" s="304"/>
      <c r="G20" s="316"/>
      <c r="H20" s="3"/>
    </row>
    <row r="21" spans="1:8" x14ac:dyDescent="0.3">
      <c r="A21" s="328" t="str">
        <v/>
      </c>
      <c r="B21" s="16" t="str">
        <v/>
      </c>
      <c r="C21" s="304"/>
      <c r="D21" s="316"/>
      <c r="E21" s="316"/>
      <c r="F21" s="304"/>
      <c r="G21" s="316"/>
      <c r="H21" s="3"/>
    </row>
    <row r="22" spans="1:8" x14ac:dyDescent="0.3">
      <c r="A22" s="328" t="str">
        <v/>
      </c>
      <c r="B22" s="16" t="str">
        <v/>
      </c>
      <c r="C22" s="304"/>
      <c r="D22" s="316"/>
      <c r="E22" s="316"/>
      <c r="F22" s="304"/>
      <c r="G22" s="316"/>
      <c r="H22" s="3"/>
    </row>
    <row r="23" spans="1:8" x14ac:dyDescent="0.3">
      <c r="A23" s="328" t="str">
        <v/>
      </c>
      <c r="B23" s="16" t="str">
        <v/>
      </c>
      <c r="C23" s="304"/>
      <c r="D23" s="316"/>
      <c r="E23" s="316"/>
      <c r="F23" s="304"/>
      <c r="G23" s="316"/>
      <c r="H23" s="3"/>
    </row>
    <row r="24" spans="1:8" x14ac:dyDescent="0.3">
      <c r="A24" s="328" t="str">
        <v/>
      </c>
      <c r="B24" s="16" t="str">
        <v/>
      </c>
      <c r="C24" s="304"/>
      <c r="D24" s="316"/>
      <c r="E24" s="316"/>
      <c r="F24" s="304"/>
      <c r="G24" s="316"/>
      <c r="H24" s="3"/>
    </row>
    <row r="25" spans="1:8" x14ac:dyDescent="0.3">
      <c r="A25" s="324" t="str">
        <v/>
      </c>
      <c r="B25" s="16" t="str">
        <v/>
      </c>
      <c r="C25" s="304"/>
      <c r="D25" s="316"/>
      <c r="E25" s="316"/>
      <c r="F25" s="304"/>
      <c r="G25" s="316"/>
      <c r="H25" s="3"/>
    </row>
    <row r="26" spans="1:8" x14ac:dyDescent="0.3">
      <c r="A26" s="324" t="str">
        <v/>
      </c>
      <c r="B26" s="16" t="str">
        <v/>
      </c>
      <c r="C26" s="304"/>
      <c r="D26" s="316"/>
      <c r="E26" s="316"/>
      <c r="F26" s="304"/>
      <c r="G26" s="316"/>
      <c r="H26" s="3"/>
    </row>
    <row r="27" spans="1:8" x14ac:dyDescent="0.3">
      <c r="A27" s="324" t="str">
        <v/>
      </c>
      <c r="B27" s="16" t="str">
        <v/>
      </c>
      <c r="C27" s="304"/>
      <c r="D27" s="316"/>
      <c r="E27" s="316"/>
      <c r="F27" s="304"/>
      <c r="G27" s="316"/>
      <c r="H27" s="3"/>
    </row>
    <row r="28" spans="1:8" x14ac:dyDescent="0.3">
      <c r="A28" s="324" t="str">
        <v/>
      </c>
      <c r="B28" s="16" t="str">
        <v/>
      </c>
      <c r="C28" s="304"/>
      <c r="D28" s="316"/>
      <c r="E28" s="316"/>
      <c r="F28" s="304"/>
      <c r="G28" s="316"/>
      <c r="H28" s="3"/>
    </row>
    <row r="29" spans="1:8" x14ac:dyDescent="0.3">
      <c r="A29" s="324" t="str">
        <v/>
      </c>
      <c r="B29" s="16" t="str">
        <v/>
      </c>
      <c r="C29" s="304"/>
      <c r="D29" s="316"/>
      <c r="E29" s="316"/>
      <c r="F29" s="304"/>
      <c r="G29" s="316"/>
      <c r="H29" s="3"/>
    </row>
    <row r="30" spans="1:8" x14ac:dyDescent="0.3">
      <c r="A30" s="324" t="str">
        <v/>
      </c>
      <c r="B30" s="16" t="str">
        <v/>
      </c>
      <c r="C30" s="304"/>
      <c r="D30" s="316"/>
      <c r="E30" s="316"/>
      <c r="F30" s="304"/>
      <c r="G30" s="316"/>
      <c r="H30" s="3"/>
    </row>
    <row r="31" spans="1:8" x14ac:dyDescent="0.3">
      <c r="A31" s="324" t="str">
        <v/>
      </c>
      <c r="B31" s="16" t="str">
        <v/>
      </c>
      <c r="C31" s="304"/>
      <c r="D31" s="316"/>
      <c r="E31" s="316"/>
      <c r="F31" s="304"/>
      <c r="G31" s="316"/>
      <c r="H31" s="3"/>
    </row>
    <row r="32" spans="1:8" x14ac:dyDescent="0.3">
      <c r="A32" s="324" t="str">
        <v/>
      </c>
      <c r="B32" s="16" t="str">
        <v/>
      </c>
      <c r="C32" s="304"/>
      <c r="D32" s="316"/>
      <c r="E32" s="316"/>
      <c r="F32" s="304"/>
      <c r="G32" s="316"/>
      <c r="H32" s="3"/>
    </row>
    <row r="33" spans="1:14" x14ac:dyDescent="0.3">
      <c r="A33" s="324" t="str">
        <v/>
      </c>
      <c r="B33" s="16" t="str">
        <v/>
      </c>
      <c r="C33" s="304"/>
      <c r="D33" s="316"/>
      <c r="E33" s="316"/>
      <c r="F33" s="304"/>
      <c r="G33" s="316"/>
      <c r="H33" s="3"/>
    </row>
    <row r="34" spans="1:14" x14ac:dyDescent="0.3">
      <c r="A34" s="324" t="str">
        <v/>
      </c>
      <c r="B34" s="16" t="str">
        <v/>
      </c>
      <c r="C34" s="304"/>
      <c r="D34" s="316"/>
      <c r="E34" s="316"/>
      <c r="F34" s="304"/>
      <c r="G34" s="316"/>
      <c r="H34" s="3"/>
    </row>
    <row r="35" spans="1:14" x14ac:dyDescent="0.3">
      <c r="A35" s="324" t="str">
        <v/>
      </c>
      <c r="B35" s="16" t="str">
        <v/>
      </c>
      <c r="C35" s="304"/>
      <c r="D35" s="316"/>
      <c r="E35" s="316"/>
      <c r="F35" s="304"/>
      <c r="G35" s="316"/>
      <c r="H35" s="3"/>
    </row>
    <row r="36" spans="1:14" ht="22.5" customHeight="1" x14ac:dyDescent="0.3">
      <c r="A36" s="244" t="s">
        <v>633</v>
      </c>
      <c r="B36" s="244"/>
      <c r="C36" s="244"/>
      <c r="D36" s="244"/>
      <c r="E36" s="244"/>
      <c r="F36" s="244"/>
      <c r="G36" s="244"/>
      <c r="H36" s="40"/>
      <c r="I36" s="40"/>
      <c r="J36" s="40"/>
      <c r="K36" s="40"/>
      <c r="L36" s="40"/>
      <c r="M36" s="40"/>
      <c r="N36" s="40"/>
    </row>
    <row r="37" spans="1:14" x14ac:dyDescent="0.3">
      <c r="A37" s="245"/>
      <c r="B37" s="245"/>
      <c r="C37" s="245"/>
      <c r="D37" s="245"/>
      <c r="E37" s="245"/>
      <c r="F37" s="245"/>
      <c r="G37" s="245"/>
    </row>
  </sheetData>
  <sheetProtection password="CAB2" sheet="1" objects="1" scenarios="1" formatColumns="0" formatRows="0" selectLockedCells="1"/>
  <mergeCells count="1">
    <mergeCell ref="A36:G37"/>
  </mergeCells>
  <dataValidations count="1">
    <dataValidation type="list" allowBlank="1" showInputMessage="1" showErrorMessage="1" sqref="C6:C35">
      <formula1>Список_ДаНет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9" scale="73" fitToHeight="1000" orientation="landscape" r:id="rId1"/>
  <headerFooter>
    <oddFooter>&amp;L&amp;"Times New Roman,обычный"&amp;12&amp;A&amp;R&amp;"Times New Roman,обычный"&amp;12&amp;P из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2:W43"/>
  <sheetViews>
    <sheetView showGridLines="0" view="pageBreakPreview" zoomScale="70" zoomScaleNormal="50" zoomScaleSheetLayoutView="70" workbookViewId="0">
      <pane xSplit="1" ySplit="6" topLeftCell="B7" activePane="bottomRight" state="frozen"/>
      <selection activeCell="E53" sqref="E53"/>
      <selection pane="topRight" activeCell="E53" sqref="E53"/>
      <selection pane="bottomLeft" activeCell="E53" sqref="E53"/>
      <selection pane="bottomRight" activeCell="C7" sqref="C7"/>
    </sheetView>
  </sheetViews>
  <sheetFormatPr defaultRowHeight="18.75" x14ac:dyDescent="0.3"/>
  <cols>
    <col min="1" max="1" width="7.28515625" style="2" customWidth="1"/>
    <col min="2" max="2" width="28.28515625" style="2" customWidth="1"/>
    <col min="3" max="3" width="21.5703125" style="2" customWidth="1"/>
    <col min="4" max="4" width="23" style="2" customWidth="1"/>
    <col min="5" max="5" width="22.140625" style="2" customWidth="1"/>
    <col min="6" max="6" width="32.5703125" style="2" customWidth="1"/>
    <col min="7" max="7" width="21.7109375" style="2" customWidth="1"/>
    <col min="8" max="8" width="20.7109375" style="2" customWidth="1"/>
    <col min="9" max="9" width="21.7109375" style="2" customWidth="1"/>
    <col min="10" max="10" width="32.7109375" style="2" customWidth="1"/>
    <col min="11" max="11" width="20.42578125" style="2" customWidth="1"/>
    <col min="12" max="12" width="21.140625" style="2" customWidth="1"/>
    <col min="13" max="13" width="22" style="2" customWidth="1"/>
    <col min="14" max="14" width="38.140625" style="2" bestFit="1" customWidth="1"/>
    <col min="15" max="15" width="27.85546875" style="2" bestFit="1" customWidth="1"/>
    <col min="16" max="16" width="22.7109375" style="2" bestFit="1" customWidth="1"/>
    <col min="17" max="18" width="21.28515625" style="2" bestFit="1" customWidth="1"/>
    <col min="19" max="19" width="23" style="2" bestFit="1" customWidth="1"/>
    <col min="20" max="22" width="12.7109375" style="2" customWidth="1"/>
    <col min="23" max="23" width="9.140625" style="37"/>
    <col min="24" max="16384" width="9.140625" style="2"/>
  </cols>
  <sheetData>
    <row r="2" spans="1:14" x14ac:dyDescent="0.3">
      <c r="A2" s="12" t="s">
        <v>419</v>
      </c>
      <c r="B2" s="12"/>
      <c r="C2" s="12"/>
      <c r="D2" s="12"/>
      <c r="E2" s="12"/>
      <c r="F2" s="12"/>
      <c r="G2" s="12"/>
      <c r="H2" s="12"/>
      <c r="I2" s="12"/>
      <c r="J2" s="12"/>
      <c r="K2" s="30"/>
      <c r="L2" s="30"/>
      <c r="M2" s="30"/>
      <c r="N2" s="30"/>
    </row>
    <row r="3" spans="1:14" x14ac:dyDescent="0.3">
      <c r="A3" s="12" t="s">
        <v>385</v>
      </c>
      <c r="B3" s="12"/>
      <c r="C3" s="12"/>
      <c r="D3" s="12"/>
      <c r="E3" s="12"/>
      <c r="F3" s="12"/>
      <c r="G3" s="12"/>
      <c r="H3" s="12"/>
      <c r="I3" s="12"/>
      <c r="J3" s="12"/>
    </row>
    <row r="4" spans="1:14" ht="19.5" thickBot="1" x14ac:dyDescent="0.35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4" ht="191.25" customHeight="1" x14ac:dyDescent="0.3">
      <c r="A5" s="178" t="s">
        <v>8</v>
      </c>
      <c r="B5" s="185" t="s">
        <v>42</v>
      </c>
      <c r="C5" s="178" t="s">
        <v>228</v>
      </c>
      <c r="D5" s="184" t="s">
        <v>240</v>
      </c>
      <c r="E5" s="184" t="s">
        <v>222</v>
      </c>
      <c r="F5" s="185" t="s">
        <v>225</v>
      </c>
      <c r="G5" s="178" t="s">
        <v>227</v>
      </c>
      <c r="H5" s="184" t="s">
        <v>224</v>
      </c>
      <c r="I5" s="184" t="s">
        <v>223</v>
      </c>
      <c r="J5" s="185" t="s">
        <v>226</v>
      </c>
    </row>
    <row r="6" spans="1:14" ht="19.5" thickBot="1" x14ac:dyDescent="0.35">
      <c r="A6" s="181">
        <v>1</v>
      </c>
      <c r="B6" s="183">
        <v>2</v>
      </c>
      <c r="C6" s="181">
        <v>3</v>
      </c>
      <c r="D6" s="182">
        <v>4</v>
      </c>
      <c r="E6" s="182">
        <v>5</v>
      </c>
      <c r="F6" s="183">
        <v>6</v>
      </c>
      <c r="G6" s="181">
        <v>7</v>
      </c>
      <c r="H6" s="182">
        <v>8</v>
      </c>
      <c r="I6" s="182">
        <v>9</v>
      </c>
      <c r="J6" s="183">
        <v>10</v>
      </c>
    </row>
    <row r="7" spans="1:14" x14ac:dyDescent="0.3">
      <c r="A7" s="329" t="str">
        <f t="array" ref="A7:A36">НомерацияМероприятий_п2</f>
        <v/>
      </c>
      <c r="B7" s="330" t="str">
        <f t="array" ref="B7:B36">Мероприятия_п2</f>
        <v/>
      </c>
      <c r="C7" s="301"/>
      <c r="D7" s="315"/>
      <c r="E7" s="302"/>
      <c r="F7" s="386"/>
      <c r="G7" s="301"/>
      <c r="H7" s="315"/>
      <c r="I7" s="302"/>
      <c r="J7" s="386"/>
    </row>
    <row r="8" spans="1:14" x14ac:dyDescent="0.3">
      <c r="A8" s="331" t="str">
        <v/>
      </c>
      <c r="B8" s="332" t="str">
        <v/>
      </c>
      <c r="C8" s="304"/>
      <c r="D8" s="316"/>
      <c r="E8" s="305"/>
      <c r="F8" s="381"/>
      <c r="G8" s="304"/>
      <c r="H8" s="316"/>
      <c r="I8" s="305"/>
      <c r="J8" s="381"/>
    </row>
    <row r="9" spans="1:14" x14ac:dyDescent="0.3">
      <c r="A9" s="331" t="str">
        <v/>
      </c>
      <c r="B9" s="332" t="str">
        <v/>
      </c>
      <c r="C9" s="304"/>
      <c r="D9" s="316"/>
      <c r="E9" s="305"/>
      <c r="F9" s="381"/>
      <c r="G9" s="304"/>
      <c r="H9" s="316"/>
      <c r="I9" s="305"/>
      <c r="J9" s="381"/>
    </row>
    <row r="10" spans="1:14" x14ac:dyDescent="0.3">
      <c r="A10" s="331" t="str">
        <v/>
      </c>
      <c r="B10" s="332" t="str">
        <v/>
      </c>
      <c r="C10" s="304"/>
      <c r="D10" s="316"/>
      <c r="E10" s="305"/>
      <c r="F10" s="381"/>
      <c r="G10" s="304"/>
      <c r="H10" s="316"/>
      <c r="I10" s="305"/>
      <c r="J10" s="381"/>
    </row>
    <row r="11" spans="1:14" x14ac:dyDescent="0.3">
      <c r="A11" s="331" t="str">
        <v/>
      </c>
      <c r="B11" s="332" t="str">
        <v/>
      </c>
      <c r="C11" s="304"/>
      <c r="D11" s="316"/>
      <c r="E11" s="305"/>
      <c r="F11" s="381"/>
      <c r="G11" s="304"/>
      <c r="H11" s="316"/>
      <c r="I11" s="305"/>
      <c r="J11" s="381"/>
    </row>
    <row r="12" spans="1:14" x14ac:dyDescent="0.3">
      <c r="A12" s="331" t="str">
        <v/>
      </c>
      <c r="B12" s="332" t="str">
        <v/>
      </c>
      <c r="C12" s="304"/>
      <c r="D12" s="316"/>
      <c r="E12" s="305"/>
      <c r="F12" s="381"/>
      <c r="G12" s="304"/>
      <c r="H12" s="316"/>
      <c r="I12" s="305"/>
      <c r="J12" s="381"/>
    </row>
    <row r="13" spans="1:14" x14ac:dyDescent="0.3">
      <c r="A13" s="331" t="str">
        <v/>
      </c>
      <c r="B13" s="332" t="str">
        <v/>
      </c>
      <c r="C13" s="304"/>
      <c r="D13" s="316"/>
      <c r="E13" s="305"/>
      <c r="F13" s="381"/>
      <c r="G13" s="304"/>
      <c r="H13" s="316"/>
      <c r="I13" s="305"/>
      <c r="J13" s="381"/>
    </row>
    <row r="14" spans="1:14" x14ac:dyDescent="0.3">
      <c r="A14" s="331" t="str">
        <v/>
      </c>
      <c r="B14" s="332" t="str">
        <v/>
      </c>
      <c r="C14" s="304"/>
      <c r="D14" s="316"/>
      <c r="E14" s="305"/>
      <c r="F14" s="381"/>
      <c r="G14" s="304"/>
      <c r="H14" s="316"/>
      <c r="I14" s="305"/>
      <c r="J14" s="381"/>
    </row>
    <row r="15" spans="1:14" x14ac:dyDescent="0.3">
      <c r="A15" s="331" t="str">
        <v/>
      </c>
      <c r="B15" s="332" t="str">
        <v/>
      </c>
      <c r="C15" s="304"/>
      <c r="D15" s="316"/>
      <c r="E15" s="305"/>
      <c r="F15" s="381"/>
      <c r="G15" s="304"/>
      <c r="H15" s="316"/>
      <c r="I15" s="305"/>
      <c r="J15" s="381"/>
    </row>
    <row r="16" spans="1:14" x14ac:dyDescent="0.3">
      <c r="A16" s="331" t="str">
        <v/>
      </c>
      <c r="B16" s="332" t="str">
        <v/>
      </c>
      <c r="C16" s="304"/>
      <c r="D16" s="316"/>
      <c r="E16" s="305"/>
      <c r="F16" s="381"/>
      <c r="G16" s="304"/>
      <c r="H16" s="316"/>
      <c r="I16" s="305"/>
      <c r="J16" s="381"/>
    </row>
    <row r="17" spans="1:10" x14ac:dyDescent="0.3">
      <c r="A17" s="331" t="str">
        <v/>
      </c>
      <c r="B17" s="332" t="str">
        <v/>
      </c>
      <c r="C17" s="304"/>
      <c r="D17" s="316"/>
      <c r="E17" s="305"/>
      <c r="F17" s="381"/>
      <c r="G17" s="304"/>
      <c r="H17" s="316"/>
      <c r="I17" s="305"/>
      <c r="J17" s="381"/>
    </row>
    <row r="18" spans="1:10" x14ac:dyDescent="0.3">
      <c r="A18" s="331" t="str">
        <v/>
      </c>
      <c r="B18" s="332" t="str">
        <v/>
      </c>
      <c r="C18" s="304"/>
      <c r="D18" s="316"/>
      <c r="E18" s="305"/>
      <c r="F18" s="381"/>
      <c r="G18" s="304"/>
      <c r="H18" s="316"/>
      <c r="I18" s="305"/>
      <c r="J18" s="381"/>
    </row>
    <row r="19" spans="1:10" x14ac:dyDescent="0.3">
      <c r="A19" s="331" t="str">
        <v/>
      </c>
      <c r="B19" s="332" t="str">
        <v/>
      </c>
      <c r="C19" s="304"/>
      <c r="D19" s="316"/>
      <c r="E19" s="305"/>
      <c r="F19" s="381"/>
      <c r="G19" s="304"/>
      <c r="H19" s="316"/>
      <c r="I19" s="305"/>
      <c r="J19" s="381"/>
    </row>
    <row r="20" spans="1:10" x14ac:dyDescent="0.3">
      <c r="A20" s="331" t="str">
        <v/>
      </c>
      <c r="B20" s="332" t="str">
        <v/>
      </c>
      <c r="C20" s="304"/>
      <c r="D20" s="316"/>
      <c r="E20" s="305"/>
      <c r="F20" s="381"/>
      <c r="G20" s="304"/>
      <c r="H20" s="316"/>
      <c r="I20" s="305"/>
      <c r="J20" s="381"/>
    </row>
    <row r="21" spans="1:10" x14ac:dyDescent="0.3">
      <c r="A21" s="331" t="str">
        <v/>
      </c>
      <c r="B21" s="332" t="str">
        <v/>
      </c>
      <c r="C21" s="304"/>
      <c r="D21" s="316"/>
      <c r="E21" s="305"/>
      <c r="F21" s="381"/>
      <c r="G21" s="304"/>
      <c r="H21" s="316"/>
      <c r="I21" s="305"/>
      <c r="J21" s="381"/>
    </row>
    <row r="22" spans="1:10" x14ac:dyDescent="0.3">
      <c r="A22" s="331" t="str">
        <v/>
      </c>
      <c r="B22" s="332" t="str">
        <v/>
      </c>
      <c r="C22" s="304"/>
      <c r="D22" s="316"/>
      <c r="E22" s="305"/>
      <c r="F22" s="381"/>
      <c r="G22" s="304"/>
      <c r="H22" s="316"/>
      <c r="I22" s="305"/>
      <c r="J22" s="381"/>
    </row>
    <row r="23" spans="1:10" x14ac:dyDescent="0.3">
      <c r="A23" s="331" t="str">
        <v/>
      </c>
      <c r="B23" s="332" t="str">
        <v/>
      </c>
      <c r="C23" s="304"/>
      <c r="D23" s="316"/>
      <c r="E23" s="305"/>
      <c r="F23" s="381"/>
      <c r="G23" s="304"/>
      <c r="H23" s="316"/>
      <c r="I23" s="305"/>
      <c r="J23" s="381"/>
    </row>
    <row r="24" spans="1:10" x14ac:dyDescent="0.3">
      <c r="A24" s="331" t="str">
        <v/>
      </c>
      <c r="B24" s="332" t="str">
        <v/>
      </c>
      <c r="C24" s="304"/>
      <c r="D24" s="316"/>
      <c r="E24" s="305"/>
      <c r="F24" s="381"/>
      <c r="G24" s="304"/>
      <c r="H24" s="316"/>
      <c r="I24" s="305"/>
      <c r="J24" s="381"/>
    </row>
    <row r="25" spans="1:10" x14ac:dyDescent="0.3">
      <c r="A25" s="331" t="str">
        <v/>
      </c>
      <c r="B25" s="332" t="str">
        <v/>
      </c>
      <c r="C25" s="304"/>
      <c r="D25" s="316"/>
      <c r="E25" s="305"/>
      <c r="F25" s="381"/>
      <c r="G25" s="304"/>
      <c r="H25" s="316"/>
      <c r="I25" s="305"/>
      <c r="J25" s="381"/>
    </row>
    <row r="26" spans="1:10" x14ac:dyDescent="0.3">
      <c r="A26" s="331" t="str">
        <v/>
      </c>
      <c r="B26" s="332" t="str">
        <v/>
      </c>
      <c r="C26" s="304"/>
      <c r="D26" s="316"/>
      <c r="E26" s="305"/>
      <c r="F26" s="381"/>
      <c r="G26" s="304"/>
      <c r="H26" s="316"/>
      <c r="I26" s="305"/>
      <c r="J26" s="381"/>
    </row>
    <row r="27" spans="1:10" x14ac:dyDescent="0.3">
      <c r="A27" s="331" t="str">
        <v/>
      </c>
      <c r="B27" s="332" t="str">
        <v/>
      </c>
      <c r="C27" s="304"/>
      <c r="D27" s="316"/>
      <c r="E27" s="305"/>
      <c r="F27" s="381"/>
      <c r="G27" s="304"/>
      <c r="H27" s="316"/>
      <c r="I27" s="305"/>
      <c r="J27" s="381"/>
    </row>
    <row r="28" spans="1:10" x14ac:dyDescent="0.3">
      <c r="A28" s="331" t="str">
        <v/>
      </c>
      <c r="B28" s="332" t="str">
        <v/>
      </c>
      <c r="C28" s="304"/>
      <c r="D28" s="316"/>
      <c r="E28" s="305"/>
      <c r="F28" s="381"/>
      <c r="G28" s="304"/>
      <c r="H28" s="316"/>
      <c r="I28" s="305"/>
      <c r="J28" s="381"/>
    </row>
    <row r="29" spans="1:10" x14ac:dyDescent="0.3">
      <c r="A29" s="331" t="str">
        <v/>
      </c>
      <c r="B29" s="332" t="str">
        <v/>
      </c>
      <c r="C29" s="304"/>
      <c r="D29" s="316"/>
      <c r="E29" s="305"/>
      <c r="F29" s="381"/>
      <c r="G29" s="304"/>
      <c r="H29" s="316"/>
      <c r="I29" s="305"/>
      <c r="J29" s="381"/>
    </row>
    <row r="30" spans="1:10" x14ac:dyDescent="0.3">
      <c r="A30" s="331" t="str">
        <v/>
      </c>
      <c r="B30" s="332" t="str">
        <v/>
      </c>
      <c r="C30" s="304"/>
      <c r="D30" s="316"/>
      <c r="E30" s="305"/>
      <c r="F30" s="381"/>
      <c r="G30" s="304"/>
      <c r="H30" s="316"/>
      <c r="I30" s="305"/>
      <c r="J30" s="381"/>
    </row>
    <row r="31" spans="1:10" x14ac:dyDescent="0.3">
      <c r="A31" s="331" t="str">
        <v/>
      </c>
      <c r="B31" s="332" t="str">
        <v/>
      </c>
      <c r="C31" s="304"/>
      <c r="D31" s="316"/>
      <c r="E31" s="305"/>
      <c r="F31" s="381"/>
      <c r="G31" s="304"/>
      <c r="H31" s="316"/>
      <c r="I31" s="305"/>
      <c r="J31" s="381"/>
    </row>
    <row r="32" spans="1:10" x14ac:dyDescent="0.3">
      <c r="A32" s="331" t="str">
        <v/>
      </c>
      <c r="B32" s="332" t="str">
        <v/>
      </c>
      <c r="C32" s="304"/>
      <c r="D32" s="316"/>
      <c r="E32" s="305"/>
      <c r="F32" s="381"/>
      <c r="G32" s="304"/>
      <c r="H32" s="316"/>
      <c r="I32" s="305"/>
      <c r="J32" s="381"/>
    </row>
    <row r="33" spans="1:14" x14ac:dyDescent="0.3">
      <c r="A33" s="331" t="str">
        <v/>
      </c>
      <c r="B33" s="332" t="str">
        <v/>
      </c>
      <c r="C33" s="304"/>
      <c r="D33" s="316"/>
      <c r="E33" s="305"/>
      <c r="F33" s="381"/>
      <c r="G33" s="304"/>
      <c r="H33" s="316"/>
      <c r="I33" s="305"/>
      <c r="J33" s="381"/>
    </row>
    <row r="34" spans="1:14" x14ac:dyDescent="0.3">
      <c r="A34" s="331" t="str">
        <v/>
      </c>
      <c r="B34" s="332" t="str">
        <v/>
      </c>
      <c r="C34" s="304"/>
      <c r="D34" s="316"/>
      <c r="E34" s="305"/>
      <c r="F34" s="381"/>
      <c r="G34" s="304"/>
      <c r="H34" s="316"/>
      <c r="I34" s="305"/>
      <c r="J34" s="381"/>
    </row>
    <row r="35" spans="1:14" x14ac:dyDescent="0.3">
      <c r="A35" s="331" t="str">
        <v/>
      </c>
      <c r="B35" s="332" t="str">
        <v/>
      </c>
      <c r="C35" s="304"/>
      <c r="D35" s="316"/>
      <c r="E35" s="305"/>
      <c r="F35" s="381"/>
      <c r="G35" s="304"/>
      <c r="H35" s="316"/>
      <c r="I35" s="305"/>
      <c r="J35" s="381"/>
    </row>
    <row r="36" spans="1:14" ht="19.5" thickBot="1" x14ac:dyDescent="0.35">
      <c r="A36" s="333" t="str">
        <v/>
      </c>
      <c r="B36" s="117" t="str">
        <v/>
      </c>
      <c r="C36" s="382"/>
      <c r="D36" s="383"/>
      <c r="E36" s="384"/>
      <c r="F36" s="385"/>
      <c r="G36" s="382"/>
      <c r="H36" s="383"/>
      <c r="I36" s="384"/>
      <c r="J36" s="385"/>
    </row>
    <row r="37" spans="1:14" ht="19.5" thickBot="1" x14ac:dyDescent="0.35">
      <c r="A37" s="116"/>
      <c r="B37" s="117" t="s">
        <v>515</v>
      </c>
      <c r="C37" s="32" t="s">
        <v>190</v>
      </c>
      <c r="D37" s="32" t="s">
        <v>190</v>
      </c>
      <c r="E37" s="334">
        <f>SUM(E7:E36)</f>
        <v>0</v>
      </c>
      <c r="F37" s="33" t="s">
        <v>190</v>
      </c>
      <c r="G37" s="32" t="s">
        <v>190</v>
      </c>
      <c r="H37" s="32" t="s">
        <v>190</v>
      </c>
      <c r="I37" s="334">
        <f>SUM(I7:I36)</f>
        <v>0</v>
      </c>
      <c r="J37" s="33" t="s">
        <v>190</v>
      </c>
    </row>
    <row r="38" spans="1:14" ht="34.5" customHeight="1" x14ac:dyDescent="0.3">
      <c r="A38" s="445" t="s">
        <v>656</v>
      </c>
      <c r="B38" s="445"/>
      <c r="C38" s="445"/>
      <c r="D38" s="445"/>
      <c r="E38" s="445"/>
      <c r="F38" s="445"/>
      <c r="G38" s="445"/>
      <c r="H38" s="445"/>
      <c r="I38" s="445"/>
      <c r="J38" s="445"/>
      <c r="K38" s="37"/>
      <c r="L38" s="37"/>
      <c r="M38" s="37"/>
      <c r="N38" s="37"/>
    </row>
    <row r="39" spans="1:14" x14ac:dyDescent="0.3">
      <c r="A39" s="249" t="s">
        <v>657</v>
      </c>
      <c r="B39" s="249"/>
      <c r="C39" s="249"/>
      <c r="D39" s="249"/>
      <c r="E39" s="249"/>
      <c r="F39" s="249"/>
      <c r="G39" s="249"/>
      <c r="H39" s="249"/>
      <c r="I39" s="249"/>
      <c r="J39" s="249"/>
      <c r="K39" s="38"/>
      <c r="L39" s="38"/>
      <c r="M39" s="38"/>
      <c r="N39" s="38"/>
    </row>
    <row r="40" spans="1:14" ht="39.75" customHeight="1" x14ac:dyDescent="0.3">
      <c r="A40" s="446" t="s">
        <v>658</v>
      </c>
      <c r="B40" s="446"/>
      <c r="C40" s="446"/>
      <c r="D40" s="446"/>
      <c r="E40" s="446"/>
      <c r="F40" s="446"/>
      <c r="G40" s="446"/>
      <c r="H40" s="446"/>
      <c r="I40" s="446"/>
      <c r="J40" s="446"/>
      <c r="K40" s="37"/>
      <c r="L40" s="37"/>
      <c r="M40" s="37"/>
      <c r="N40" s="37"/>
    </row>
    <row r="41" spans="1:14" ht="36" customHeight="1" x14ac:dyDescent="0.3">
      <c r="A41" s="446" t="s">
        <v>659</v>
      </c>
      <c r="B41" s="446"/>
      <c r="C41" s="446"/>
      <c r="D41" s="446"/>
      <c r="E41" s="446"/>
      <c r="F41" s="446"/>
      <c r="G41" s="446"/>
      <c r="H41" s="446"/>
      <c r="I41" s="446"/>
      <c r="J41" s="446"/>
      <c r="K41" s="37"/>
      <c r="L41" s="37"/>
      <c r="M41" s="37"/>
      <c r="N41" s="37"/>
    </row>
    <row r="42" spans="1:14" ht="18.75" customHeight="1" x14ac:dyDescent="0.3">
      <c r="A42" s="249" t="s">
        <v>660</v>
      </c>
      <c r="B42" s="249"/>
      <c r="C42" s="249"/>
      <c r="D42" s="249"/>
      <c r="E42" s="249"/>
      <c r="F42" s="249"/>
      <c r="G42" s="249"/>
      <c r="H42" s="249"/>
      <c r="I42" s="249"/>
      <c r="J42" s="249"/>
      <c r="K42" s="38"/>
      <c r="L42" s="38"/>
      <c r="M42" s="38"/>
      <c r="N42" s="38"/>
    </row>
    <row r="43" spans="1:14" ht="43.5" customHeight="1" x14ac:dyDescent="0.3">
      <c r="A43" s="249" t="s">
        <v>661</v>
      </c>
      <c r="B43" s="249"/>
      <c r="C43" s="249"/>
      <c r="D43" s="249"/>
      <c r="E43" s="249"/>
      <c r="F43" s="249"/>
      <c r="G43" s="249"/>
      <c r="H43" s="249"/>
      <c r="I43" s="249"/>
      <c r="J43" s="249"/>
      <c r="K43" s="38"/>
      <c r="L43" s="38"/>
      <c r="M43" s="38"/>
      <c r="N43" s="38"/>
    </row>
  </sheetData>
  <sheetProtection password="CAB2" sheet="1" objects="1" scenarios="1" formatColumns="0" formatRows="0" selectLockedCells="1"/>
  <mergeCells count="6">
    <mergeCell ref="A43:J43"/>
    <mergeCell ref="A38:J38"/>
    <mergeCell ref="A39:J39"/>
    <mergeCell ref="A40:J40"/>
    <mergeCell ref="A41:J41"/>
    <mergeCell ref="A42:J42"/>
  </mergeCells>
  <dataValidations count="1">
    <dataValidation type="list" allowBlank="1" showInputMessage="1" showErrorMessage="1" sqref="C7:C36 G7:G36">
      <formula1>Список_ДаНет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9" scale="59" fitToHeight="1000" orientation="landscape" r:id="rId1"/>
  <headerFooter>
    <oddFooter>&amp;L&amp;"Times New Roman,обычный"&amp;12&amp;A&amp;R&amp;"Times New Roman,обычный"&amp;12&amp;P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154</vt:i4>
      </vt:variant>
    </vt:vector>
  </HeadingPairs>
  <TitlesOfParts>
    <vt:vector size="181" baseType="lpstr">
      <vt:lpstr>ПАСПОРТ</vt:lpstr>
      <vt:lpstr>3</vt:lpstr>
      <vt:lpstr>3.1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14.1</vt:lpstr>
      <vt:lpstr>15</vt:lpstr>
      <vt:lpstr>16</vt:lpstr>
      <vt:lpstr>17</vt:lpstr>
      <vt:lpstr>18</vt:lpstr>
      <vt:lpstr>19</vt:lpstr>
      <vt:lpstr>19.1</vt:lpstr>
      <vt:lpstr>19.2</vt:lpstr>
      <vt:lpstr>20</vt:lpstr>
      <vt:lpstr>21</vt:lpstr>
      <vt:lpstr>22</vt:lpstr>
      <vt:lpstr>Соответствие критериям</vt:lpstr>
      <vt:lpstr>Субъекты РФ</vt:lpstr>
      <vt:lpstr>ID_Проекта</vt:lpstr>
      <vt:lpstr>KRST_TEMPLATE_VERSION</vt:lpstr>
      <vt:lpstr>KRST_TEMPLATE_YEAR</vt:lpstr>
      <vt:lpstr>БАЛЛЫ_п22</vt:lpstr>
      <vt:lpstr>ВБза2годаДо_п9</vt:lpstr>
      <vt:lpstr>ГодЗавершенияРеализации_п6</vt:lpstr>
      <vt:lpstr>ГодНачалаРеализации_п6</vt:lpstr>
      <vt:lpstr>ДатаОбъемаВыручки_п18</vt:lpstr>
      <vt:lpstr>ДатаФактическихЗначений_п3</vt:lpstr>
      <vt:lpstr>ДатаФактическихЗначений_п3.1</vt:lpstr>
      <vt:lpstr>ДоляВБ_п22</vt:lpstr>
      <vt:lpstr>ДоляВБза2годаДо_п22</vt:lpstr>
      <vt:lpstr>ДоляЗанятых_п22</vt:lpstr>
      <vt:lpstr>ДоляПоддержавших_п22</vt:lpstr>
      <vt:lpstr>ДоляТрудоспособных_п22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'14.1'!Заголовки_для_печати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'19.1'!Заголовки_для_печати</vt:lpstr>
      <vt:lpstr>'19.2'!Заголовки_для_печати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'3'!Заголовки_для_печати</vt:lpstr>
      <vt:lpstr>'3.1'!Заголовки_для_печати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  <vt:lpstr>ПАСПОРТ!Заголовки_для_печати</vt:lpstr>
      <vt:lpstr>'Соответствие критериям'!Заголовки_для_печати</vt:lpstr>
      <vt:lpstr>'Субъекты РФ'!Заголовки_для_печати</vt:lpstr>
      <vt:lpstr>ИД_п10</vt:lpstr>
      <vt:lpstr>ИД_п11</vt:lpstr>
      <vt:lpstr>ИД_п12</vt:lpstr>
      <vt:lpstr>ИД_п13</vt:lpstr>
      <vt:lpstr>ИД_п14.1</vt:lpstr>
      <vt:lpstr>ИД_п15</vt:lpstr>
      <vt:lpstr>ИД_п17</vt:lpstr>
      <vt:lpstr>ИД_п19</vt:lpstr>
      <vt:lpstr>ИД_п20</vt:lpstr>
      <vt:lpstr>ИД_п21</vt:lpstr>
      <vt:lpstr>ИД_п22</vt:lpstr>
      <vt:lpstr>ИД_п3</vt:lpstr>
      <vt:lpstr>ИД_п4</vt:lpstr>
      <vt:lpstr>ИД_п5</vt:lpstr>
      <vt:lpstr>ИД_п6</vt:lpstr>
      <vt:lpstr>ИД_п7</vt:lpstr>
      <vt:lpstr>ИД_п8</vt:lpstr>
      <vt:lpstr>ИД_п9</vt:lpstr>
      <vt:lpstr>КодСубъектаРФ</vt:lpstr>
      <vt:lpstr>КоличествоОбъектов_п10</vt:lpstr>
      <vt:lpstr>Мероприятия_п2</vt:lpstr>
      <vt:lpstr>Муниципалитеты_п2</vt:lpstr>
      <vt:lpstr>НазначениеОбъектовИнфраструктуры</vt:lpstr>
      <vt:lpstr>НаименованиеПроекта_п1</vt:lpstr>
      <vt:lpstr>НаименованиеПроекта_п22</vt:lpstr>
      <vt:lpstr>НаименованиеСубъектаРФ</vt:lpstr>
      <vt:lpstr>НаименованиеТерритории_п1</vt:lpstr>
      <vt:lpstr>НаименованиеТерритории_п11</vt:lpstr>
      <vt:lpstr>НаименованиеТерритории_п13</vt:lpstr>
      <vt:lpstr>НаименованиеТерритории_п3</vt:lpstr>
      <vt:lpstr>НаселениеСтарше16_п20</vt:lpstr>
      <vt:lpstr>НасПункт1_п2</vt:lpstr>
      <vt:lpstr>НасПункт10_п2</vt:lpstr>
      <vt:lpstr>НасПункт11_п2</vt:lpstr>
      <vt:lpstr>НасПункт12_п2</vt:lpstr>
      <vt:lpstr>НасПункт13_п2</vt:lpstr>
      <vt:lpstr>НасПункт14_п2</vt:lpstr>
      <vt:lpstr>НасПункт15_п2</vt:lpstr>
      <vt:lpstr>НасПункт2_п2</vt:lpstr>
      <vt:lpstr>НасПункт3_п2</vt:lpstr>
      <vt:lpstr>НасПункт4_п2</vt:lpstr>
      <vt:lpstr>НасПункт5_п2</vt:lpstr>
      <vt:lpstr>НасПункт6_п2</vt:lpstr>
      <vt:lpstr>НасПункт7_п2</vt:lpstr>
      <vt:lpstr>НасПункт8_п2</vt:lpstr>
      <vt:lpstr>НасПункт9_п2</vt:lpstr>
      <vt:lpstr>НасПункты_п2</vt:lpstr>
      <vt:lpstr>НасПунктыМероприятий_п2</vt:lpstr>
      <vt:lpstr>НовыеРабочиеМестаY1_п19</vt:lpstr>
      <vt:lpstr>НовыеРабочиеМестаY2_п19</vt:lpstr>
      <vt:lpstr>НовыеРабочиеМестаY3_п19</vt:lpstr>
      <vt:lpstr>НовыхРабочихМест_п22</vt:lpstr>
      <vt:lpstr>НомерацияМероприятий_п2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'14.1'!Область_печати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'19.1'!Область_печати</vt:lpstr>
      <vt:lpstr>'19.2'!Область_печати</vt:lpstr>
      <vt:lpstr>'20'!Область_печати</vt:lpstr>
      <vt:lpstr>'21'!Область_печати</vt:lpstr>
      <vt:lpstr>'22'!Область_печати</vt:lpstr>
      <vt:lpstr>'3'!Область_печати</vt:lpstr>
      <vt:lpstr>'3.1'!Область_печати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'9'!Область_печати</vt:lpstr>
      <vt:lpstr>ПАСПОРТ!Область_печати</vt:lpstr>
      <vt:lpstr>ОбщественноОбсудившие_п20</vt:lpstr>
      <vt:lpstr>Ошибки_п2</vt:lpstr>
      <vt:lpstr>Поддержавшие_п20</vt:lpstr>
      <vt:lpstr>ПродолжительностьПроекта_КрСевер</vt:lpstr>
      <vt:lpstr>ПродолжительностьПроекта_п22</vt:lpstr>
      <vt:lpstr>СметнаяСтоимость_п6</vt:lpstr>
      <vt:lpstr>СозданиеНовыхРабочихМест_п3</vt:lpstr>
      <vt:lpstr>СозданиеРабочихМест_п6</vt:lpstr>
      <vt:lpstr>СоотношениеДоходов_п22</vt:lpstr>
      <vt:lpstr>Список_ВидРабот</vt:lpstr>
      <vt:lpstr>Список_ДаНет</vt:lpstr>
      <vt:lpstr>Список_ДаНетПроект</vt:lpstr>
      <vt:lpstr>Список_Направления</vt:lpstr>
      <vt:lpstr>Список_ТребуетсяЛи</vt:lpstr>
      <vt:lpstr>СубъектыИсофинансирование</vt:lpstr>
      <vt:lpstr>СубъектыРФ</vt:lpstr>
      <vt:lpstr>УровеньСофинансированияСубъектаРФ</vt:lpstr>
      <vt:lpstr>ФинансированиеY1_ВБ_п10</vt:lpstr>
      <vt:lpstr>ФинансированиеY1_МБ_п10</vt:lpstr>
      <vt:lpstr>ФинансированиеY1_п10</vt:lpstr>
      <vt:lpstr>ФинансированиеY1_РБ_п10</vt:lpstr>
      <vt:lpstr>ФинансированиеY1_ФБ_п10</vt:lpstr>
      <vt:lpstr>ФинансированиеY123_п10</vt:lpstr>
      <vt:lpstr>ФинансированиеY2_ВБ_п10</vt:lpstr>
      <vt:lpstr>ФинансированиеY2_МБ_п10</vt:lpstr>
      <vt:lpstr>ФинансированиеY2_п10</vt:lpstr>
      <vt:lpstr>ФинансированиеY2_РБ_п10</vt:lpstr>
      <vt:lpstr>ФинансированиеY2_ФБ_п10</vt:lpstr>
      <vt:lpstr>ФинансированиеY3_ВБ_п10</vt:lpstr>
      <vt:lpstr>ФинансированиеY3_МБ_п10</vt:lpstr>
      <vt:lpstr>ФинансированиеY3_п10</vt:lpstr>
      <vt:lpstr>ФинансированиеY3_РБ_п10</vt:lpstr>
      <vt:lpstr>ФинансированиеY3_ФБ_п10</vt:lpstr>
      <vt:lpstr>ФинансированиеЗа2годаДо_п9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Рыжова Полина Алексеевна</dc:creator>
  <cp:lastModifiedBy>Компаниец Людмила Сергеевна</cp:lastModifiedBy>
  <cp:lastPrinted>2021-02-09T17:59:41Z</cp:lastPrinted>
  <dcterms:created xsi:type="dcterms:W3CDTF">2020-03-02T16:23:53Z</dcterms:created>
  <dcterms:modified xsi:type="dcterms:W3CDTF">2021-02-09T18:16:29Z</dcterms:modified>
</cp:coreProperties>
</file>